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465" windowWidth="25440" windowHeight="15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Sheet1!$A$1:$U$44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0" i="1" l="1"/>
  <c r="Q29" i="1"/>
  <c r="P29" i="1"/>
  <c r="N28" i="1"/>
  <c r="N30" i="1"/>
  <c r="N40" i="1"/>
  <c r="L42" i="1"/>
  <c r="N42" i="1"/>
  <c r="P42" i="1"/>
  <c r="Q28" i="1"/>
  <c r="P30" i="1"/>
  <c r="N7" i="1"/>
  <c r="P7" i="1"/>
  <c r="P9" i="1"/>
  <c r="P43" i="1"/>
  <c r="P44" i="1"/>
  <c r="Q30" i="1"/>
  <c r="Q40" i="1"/>
  <c r="Q43" i="1"/>
  <c r="Q44" i="1"/>
  <c r="M6" i="1"/>
  <c r="P17" i="1"/>
  <c r="N17" i="1"/>
  <c r="N29" i="1"/>
  <c r="N36" i="1"/>
  <c r="P36" i="1"/>
  <c r="P38" i="1"/>
  <c r="P26" i="1"/>
  <c r="P18" i="1"/>
  <c r="P21" i="1"/>
  <c r="P14" i="1"/>
  <c r="N6" i="1"/>
  <c r="P6" i="1"/>
  <c r="Q38" i="1"/>
  <c r="L11" i="1"/>
  <c r="N11" i="1"/>
  <c r="Q11" i="1"/>
  <c r="Q14" i="1"/>
  <c r="U29" i="1"/>
  <c r="U42" i="1"/>
  <c r="U37" i="1"/>
  <c r="U35" i="1"/>
  <c r="U33" i="1"/>
  <c r="N24" i="1"/>
  <c r="Q24" i="1"/>
  <c r="Q26" i="1"/>
  <c r="U25" i="1"/>
  <c r="U23" i="1"/>
  <c r="U17" i="1"/>
  <c r="U16" i="1"/>
  <c r="E11" i="1"/>
  <c r="L13" i="1"/>
  <c r="N13" i="1"/>
  <c r="U13" i="1"/>
  <c r="U8" i="1"/>
  <c r="Q9" i="1"/>
  <c r="N43" i="1"/>
  <c r="E43" i="1"/>
  <c r="U43" i="1"/>
  <c r="N21" i="1"/>
  <c r="N18" i="1"/>
  <c r="U36" i="1"/>
  <c r="N38" i="1"/>
  <c r="E38" i="1"/>
  <c r="U38" i="1"/>
  <c r="E30" i="1"/>
  <c r="U30" i="1"/>
  <c r="N26" i="1"/>
  <c r="U24" i="1"/>
  <c r="U28" i="1"/>
  <c r="L12" i="1"/>
  <c r="N12" i="1"/>
  <c r="U7" i="1"/>
  <c r="U12" i="1"/>
  <c r="U6" i="1"/>
  <c r="N9" i="1"/>
  <c r="U9" i="1"/>
  <c r="G14" i="1"/>
  <c r="E26" i="1"/>
  <c r="H26" i="1"/>
  <c r="G18" i="1"/>
  <c r="E18" i="1"/>
  <c r="U18" i="1"/>
  <c r="H43" i="1"/>
  <c r="H44" i="1"/>
  <c r="G43" i="1"/>
  <c r="G44" i="1"/>
  <c r="E44" i="1"/>
  <c r="H30" i="1"/>
  <c r="G30" i="1"/>
  <c r="G21" i="1"/>
  <c r="H14" i="1"/>
  <c r="H9" i="1"/>
  <c r="E21" i="1"/>
  <c r="U21" i="1"/>
  <c r="N14" i="1"/>
  <c r="U40" i="1"/>
  <c r="U26" i="1"/>
  <c r="U11" i="1"/>
  <c r="U14" i="1"/>
  <c r="N44" i="1"/>
  <c r="U44" i="1"/>
</calcChain>
</file>

<file path=xl/sharedStrings.xml><?xml version="1.0" encoding="utf-8"?>
<sst xmlns="http://schemas.openxmlformats.org/spreadsheetml/2006/main" count="197" uniqueCount="73">
  <si>
    <t>Category</t>
  </si>
  <si>
    <t>Detailed Description of Budget (for full grant period)</t>
  </si>
  <si>
    <t>Federal</t>
  </si>
  <si>
    <t>Non-Federal</t>
  </si>
  <si>
    <t>b.  Fringe Benefits</t>
  </si>
  <si>
    <t>Quantity</t>
  </si>
  <si>
    <t>Unit Cost</t>
  </si>
  <si>
    <t>d.  Equipment</t>
  </si>
  <si>
    <t>i.  Indirect Costs</t>
  </si>
  <si>
    <t>Breakdown of Costs</t>
  </si>
  <si>
    <t>a.  Personnel</t>
  </si>
  <si>
    <t xml:space="preserve">Total Cost </t>
  </si>
  <si>
    <t>Grant Manager
One grant manager will spend 100% of her time on the project for 3 years.</t>
  </si>
  <si>
    <t xml:space="preserve">     Total Personnel</t>
  </si>
  <si>
    <t>3,000 hr.</t>
  </si>
  <si>
    <t>Grant Manager
Fringe is calculated at 28% of salary.</t>
  </si>
  <si>
    <t>Outreach Coordinator
Fringe is calculated at 28% of salary.</t>
  </si>
  <si>
    <t xml:space="preserve">     Total Fringe Benefits</t>
  </si>
  <si>
    <t>c. Travel</t>
  </si>
  <si>
    <t>20,250 miles</t>
  </si>
  <si>
    <t>80 trips</t>
  </si>
  <si>
    <t xml:space="preserve">     Total Travel</t>
  </si>
  <si>
    <t>Mileage for Working Group Meetings
15 individuals traveling 150 miles roundtrip for 9 meetings; cost per mile is based on state mileage rates</t>
  </si>
  <si>
    <t xml:space="preserve">     Total Equipment</t>
  </si>
  <si>
    <t>e. Supplies</t>
  </si>
  <si>
    <t>Laptops</t>
  </si>
  <si>
    <t xml:space="preserve">     Total Supplies</t>
  </si>
  <si>
    <t>Office Supplies
budgeted at $50/month for 3 years</t>
  </si>
  <si>
    <t>36 months</t>
  </si>
  <si>
    <t>f.  Contractual</t>
  </si>
  <si>
    <t>1,500 hours</t>
  </si>
  <si>
    <t>Website Development and Maintenance
500 hrs./year for 3 years; average hourly rate is $75</t>
  </si>
  <si>
    <t>Data Collection
2,000 hrs./year for 2 years; average hourly rate is $60</t>
  </si>
  <si>
    <t>4,000 hours</t>
  </si>
  <si>
    <t xml:space="preserve">     Total Contractual</t>
  </si>
  <si>
    <t>g.  Construction</t>
  </si>
  <si>
    <t>N/A</t>
  </si>
  <si>
    <t xml:space="preserve">     Total Construction</t>
  </si>
  <si>
    <t>h.  Other</t>
  </si>
  <si>
    <t>25,000 copies</t>
  </si>
  <si>
    <t xml:space="preserve">     Total Other</t>
  </si>
  <si>
    <t>Total Direct Charges</t>
  </si>
  <si>
    <t>Indirect Costs
31% of all direct costs</t>
  </si>
  <si>
    <t xml:space="preserve">     Total Indirect</t>
  </si>
  <si>
    <t>TOTALS</t>
  </si>
  <si>
    <t>3 years</t>
  </si>
  <si>
    <t>Outreach Coordinator
One outreach coordinator will spend 1,000 hours per year, for 3 years, on SLIGP work. The hourly rate for this position is $30.</t>
  </si>
  <si>
    <t>Travel for Regional and National Meetings with FirstNet 
10 individuals will attend 8 meetings
Airfare is estimated at $400/ticket; hotel is estimated at $100/night for one night; per diem is estimated at $50/day for two days, for a total of $600/trip</t>
  </si>
  <si>
    <t xml:space="preserve">Printing
5 fliers, 5,000 copies each </t>
  </si>
  <si>
    <t>72 units</t>
  </si>
  <si>
    <t>Printer</t>
  </si>
  <si>
    <t>216 hours</t>
  </si>
  <si>
    <t>SWIC
The SWIC will spend 30% of the time on SLIGP grant activities for 3 years. The SWIC's annual salary is $100,000. 
$100,000 x 30% = $30,000</t>
  </si>
  <si>
    <t>SWIC
Fringe is calculated at 28% of salary, for the portion of time spent on SLIGP activities (30%)</t>
  </si>
  <si>
    <t>Meeting Attendance Time
12 local representatives will attend 6 meetings per year for 3 years (total of 18 meetings); each meeting will be 1 hour long (12 rep./meeting x 18 meetings x 1 hr./meeting = 216 hours). The average value of the representatives' time is $50/hour.</t>
  </si>
  <si>
    <t>Wireless Connection for Laptops
2 laptops/month x 12 months/year x 3 years = 72; the monthly cost for each laptop's connection is $75</t>
  </si>
  <si>
    <t>Sample: Revised SLIGP Detailed Budget Spreadsheet</t>
  </si>
  <si>
    <t>ORIGINAL</t>
  </si>
  <si>
    <t>REVISED</t>
  </si>
  <si>
    <t>4.5 years</t>
  </si>
  <si>
    <t>Variance</t>
  </si>
  <si>
    <t>Grant Manager
One grant manager will spend 100% of her time on the project for 4.5 years.</t>
  </si>
  <si>
    <t>Outreach Coordinator
One outreach coordinator will spend 3,000 hours for 4.5 years, on SLIGP work. The hourly rate for this position is $30.</t>
  </si>
  <si>
    <t>Office Supplies
budgeted at $20/month for 4.5 years</t>
  </si>
  <si>
    <t>54 months</t>
  </si>
  <si>
    <t xml:space="preserve">Printing
5 fliers, 4,888 copies each </t>
  </si>
  <si>
    <t>Data Collection
160 hrs./month for 6 months; average hourly rate is $60</t>
  </si>
  <si>
    <t>960 hours</t>
  </si>
  <si>
    <t>Travel for Regional and National Meetings with FirstNet 
5 individuals will attend 8 meetings
Airfare is estimated at $400/ticket; hotel is estimated at $100/night for one night; per diem is estimated at $50/day for two days, for a total of $600/trip</t>
  </si>
  <si>
    <t>40 trips</t>
  </si>
  <si>
    <t>SWIC
The SWIC will spend 10% of the time on SLIGP grant activities for 4.5 years. The SWIC's annual salary is $100,000. 
$100,000 x 10% = $10,000</t>
  </si>
  <si>
    <t>SWIC
Fringe is calculated at 28% of salary, for the portion of time spent on SLIGP activities (10%)</t>
  </si>
  <si>
    <t>Website Development and Maintenance
100 hrs./year for 2 years; average hourly rate is $75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</si>
</sst>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9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name val="Times Bold Italic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26"/>
      <name val="Arial"/>
      <family val="2"/>
    </font>
    <font>
      <sz val="26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4" fillId="0" borderId="11" xfId="0" applyFont="1" applyBorder="1" applyProtection="1"/>
    <xf numFmtId="0" fontId="5" fillId="0" borderId="10" xfId="0" applyFont="1" applyBorder="1" applyProtection="1"/>
    <xf numFmtId="0" fontId="5" fillId="0" borderId="0" xfId="0" applyFont="1" applyProtection="1"/>
    <xf numFmtId="0" fontId="4" fillId="0" borderId="7" xfId="0" applyFont="1" applyBorder="1" applyProtection="1">
      <protection locked="0"/>
    </xf>
    <xf numFmtId="7" fontId="5" fillId="0" borderId="2" xfId="0" applyNumberFormat="1" applyFont="1" applyBorder="1" applyProtection="1">
      <protection locked="0"/>
    </xf>
    <xf numFmtId="44" fontId="5" fillId="0" borderId="10" xfId="1" applyFont="1" applyBorder="1" applyAlignment="1" applyProtection="1">
      <alignment horizontal="left"/>
      <protection locked="0"/>
    </xf>
    <xf numFmtId="44" fontId="5" fillId="0" borderId="10" xfId="1" applyFont="1" applyBorder="1" applyAlignment="1" applyProtection="1">
      <alignment horizontal="right"/>
      <protection locked="0"/>
    </xf>
    <xf numFmtId="164" fontId="5" fillId="0" borderId="11" xfId="0" applyNumberFormat="1" applyFont="1" applyBorder="1" applyAlignment="1" applyProtection="1">
      <alignment horizontal="right"/>
    </xf>
    <xf numFmtId="0" fontId="4" fillId="0" borderId="4" xfId="0" applyFont="1" applyBorder="1" applyProtection="1"/>
    <xf numFmtId="0" fontId="4" fillId="2" borderId="2" xfId="0" applyFont="1" applyFill="1" applyBorder="1" applyProtection="1"/>
    <xf numFmtId="0" fontId="4" fillId="0" borderId="1" xfId="0" applyFont="1" applyBorder="1" applyProtection="1"/>
    <xf numFmtId="5" fontId="5" fillId="0" borderId="2" xfId="0" applyNumberFormat="1" applyFont="1" applyBorder="1" applyProtection="1">
      <protection locked="0"/>
    </xf>
    <xf numFmtId="0" fontId="4" fillId="0" borderId="13" xfId="0" applyFont="1" applyBorder="1" applyProtection="1"/>
    <xf numFmtId="0" fontId="4" fillId="0" borderId="0" xfId="0" applyFont="1" applyAlignment="1" applyProtection="1">
      <alignment wrapText="1"/>
    </xf>
    <xf numFmtId="0" fontId="5" fillId="0" borderId="11" xfId="0" applyFont="1" applyBorder="1" applyAlignment="1" applyProtection="1">
      <alignment wrapText="1"/>
      <protection locked="0"/>
    </xf>
    <xf numFmtId="0" fontId="5" fillId="0" borderId="2" xfId="0" applyFont="1" applyBorder="1" applyProtection="1">
      <protection locked="0"/>
    </xf>
    <xf numFmtId="0" fontId="5" fillId="2" borderId="2" xfId="0" applyFont="1" applyFill="1" applyBorder="1" applyProtection="1"/>
    <xf numFmtId="0" fontId="5" fillId="0" borderId="11" xfId="0" applyFont="1" applyBorder="1" applyAlignment="1" applyProtection="1">
      <alignment wrapText="1"/>
    </xf>
    <xf numFmtId="0" fontId="5" fillId="0" borderId="11" xfId="0" applyFont="1" applyBorder="1" applyProtection="1"/>
    <xf numFmtId="0" fontId="5" fillId="0" borderId="13" xfId="0" applyFont="1" applyBorder="1" applyProtection="1"/>
    <xf numFmtId="0" fontId="4" fillId="0" borderId="11" xfId="0" applyFont="1" applyBorder="1" applyAlignment="1" applyProtection="1">
      <alignment wrapText="1"/>
    </xf>
    <xf numFmtId="44" fontId="5" fillId="0" borderId="10" xfId="1" applyFont="1" applyBorder="1" applyAlignment="1">
      <alignment horizontal="left"/>
    </xf>
    <xf numFmtId="0" fontId="5" fillId="0" borderId="13" xfId="0" applyFont="1" applyBorder="1" applyProtection="1"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44" fontId="5" fillId="0" borderId="10" xfId="1" applyFont="1" applyBorder="1" applyAlignment="1" applyProtection="1">
      <alignment horizontal="left" vertical="top" wrapText="1"/>
    </xf>
    <xf numFmtId="44" fontId="5" fillId="0" borderId="10" xfId="1" applyFont="1" applyBorder="1" applyAlignment="1" applyProtection="1">
      <alignment horizontal="left" vertical="top" wrapText="1"/>
      <protection locked="0"/>
    </xf>
    <xf numFmtId="164" fontId="4" fillId="0" borderId="11" xfId="0" applyNumberFormat="1" applyFont="1" applyFill="1" applyBorder="1" applyAlignment="1" applyProtection="1">
      <alignment horizontal="right"/>
    </xf>
    <xf numFmtId="0" fontId="4" fillId="0" borderId="6" xfId="0" applyFont="1" applyBorder="1" applyProtection="1"/>
    <xf numFmtId="0" fontId="5" fillId="0" borderId="8" xfId="0" applyFont="1" applyBorder="1" applyProtection="1"/>
    <xf numFmtId="0" fontId="5" fillId="0" borderId="8" xfId="0" applyFont="1" applyFill="1" applyBorder="1" applyProtection="1"/>
    <xf numFmtId="164" fontId="5" fillId="0" borderId="8" xfId="0" applyNumberFormat="1" applyFont="1" applyFill="1" applyBorder="1" applyAlignment="1" applyProtection="1">
      <alignment horizontal="right"/>
    </xf>
    <xf numFmtId="164" fontId="5" fillId="0" borderId="8" xfId="0" applyNumberFormat="1" applyFont="1" applyFill="1" applyBorder="1" applyAlignment="1" applyProtection="1">
      <alignment horizontal="left"/>
    </xf>
    <xf numFmtId="164" fontId="5" fillId="0" borderId="9" xfId="0" applyNumberFormat="1" applyFont="1" applyBorder="1" applyAlignment="1" applyProtection="1">
      <alignment horizontal="left"/>
    </xf>
    <xf numFmtId="0" fontId="5" fillId="2" borderId="16" xfId="0" applyFont="1" applyFill="1" applyBorder="1" applyProtection="1"/>
    <xf numFmtId="0" fontId="5" fillId="0" borderId="5" xfId="0" applyFont="1" applyBorder="1" applyProtection="1"/>
    <xf numFmtId="0" fontId="4" fillId="0" borderId="4" xfId="0" applyFont="1" applyBorder="1" applyAlignment="1" applyProtection="1">
      <alignment horizontal="right" wrapText="1"/>
    </xf>
    <xf numFmtId="0" fontId="4" fillId="0" borderId="14" xfId="0" applyFont="1" applyBorder="1" applyAlignment="1" applyProtection="1">
      <alignment horizontal="right" wrapText="1"/>
    </xf>
    <xf numFmtId="0" fontId="4" fillId="0" borderId="3" xfId="0" applyFont="1" applyBorder="1" applyAlignment="1">
      <alignment horizontal="right"/>
    </xf>
    <xf numFmtId="164" fontId="4" fillId="0" borderId="15" xfId="0" applyNumberFormat="1" applyFont="1" applyBorder="1" applyAlignment="1" applyProtection="1">
      <alignment horizontal="right" wrapText="1"/>
    </xf>
    <xf numFmtId="3" fontId="5" fillId="0" borderId="2" xfId="0" applyNumberFormat="1" applyFont="1" applyBorder="1" applyAlignment="1" applyProtection="1">
      <alignment horizontal="right"/>
      <protection locked="0"/>
    </xf>
    <xf numFmtId="5" fontId="5" fillId="0" borderId="2" xfId="0" applyNumberFormat="1" applyFont="1" applyBorder="1" applyAlignment="1" applyProtection="1">
      <alignment horizontal="right"/>
      <protection locked="0"/>
    </xf>
    <xf numFmtId="6" fontId="5" fillId="0" borderId="11" xfId="0" applyNumberFormat="1" applyFont="1" applyBorder="1" applyAlignment="1" applyProtection="1">
      <alignment horizontal="right"/>
    </xf>
    <xf numFmtId="6" fontId="5" fillId="0" borderId="10" xfId="1" applyNumberFormat="1" applyFont="1" applyBorder="1" applyAlignment="1" applyProtection="1">
      <alignment horizontal="right"/>
      <protection locked="0"/>
    </xf>
    <xf numFmtId="164" fontId="4" fillId="0" borderId="7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6" fontId="5" fillId="0" borderId="2" xfId="0" applyNumberFormat="1" applyFont="1" applyBorder="1" applyProtection="1">
      <protection locked="0"/>
    </xf>
    <xf numFmtId="9" fontId="5" fillId="0" borderId="11" xfId="1" applyNumberFormat="1" applyFont="1" applyBorder="1" applyAlignment="1" applyProtection="1">
      <alignment horizontal="right"/>
    </xf>
    <xf numFmtId="6" fontId="5" fillId="0" borderId="11" xfId="1" applyNumberFormat="1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right"/>
      <protection locked="0"/>
    </xf>
    <xf numFmtId="164" fontId="5" fillId="0" borderId="10" xfId="1" applyNumberFormat="1" applyFont="1" applyBorder="1" applyAlignment="1" applyProtection="1">
      <alignment horizontal="right"/>
      <protection locked="0"/>
    </xf>
    <xf numFmtId="6" fontId="4" fillId="0" borderId="11" xfId="1" applyNumberFormat="1" applyFont="1" applyFill="1" applyBorder="1" applyAlignment="1" applyProtection="1">
      <alignment horizontal="right"/>
    </xf>
    <xf numFmtId="164" fontId="5" fillId="0" borderId="10" xfId="1" applyNumberFormat="1" applyFont="1" applyBorder="1" applyAlignment="1" applyProtection="1">
      <alignment horizontal="left"/>
      <protection locked="0"/>
    </xf>
    <xf numFmtId="6" fontId="4" fillId="0" borderId="2" xfId="1" applyNumberFormat="1" applyFont="1" applyFill="1" applyBorder="1" applyAlignment="1" applyProtection="1">
      <alignment horizontal="right"/>
    </xf>
    <xf numFmtId="164" fontId="4" fillId="0" borderId="11" xfId="1" applyNumberFormat="1" applyFont="1" applyFill="1" applyBorder="1" applyAlignment="1" applyProtection="1">
      <alignment horizontal="right"/>
    </xf>
    <xf numFmtId="164" fontId="4" fillId="0" borderId="10" xfId="1" applyNumberFormat="1" applyFont="1" applyFill="1" applyBorder="1" applyAlignment="1" applyProtection="1">
      <alignment horizontal="right"/>
    </xf>
    <xf numFmtId="5" fontId="5" fillId="0" borderId="7" xfId="0" applyNumberFormat="1" applyFont="1" applyBorder="1" applyProtection="1">
      <protection locked="0"/>
    </xf>
    <xf numFmtId="6" fontId="4" fillId="0" borderId="10" xfId="1" applyNumberFormat="1" applyFont="1" applyFill="1" applyBorder="1" applyAlignment="1" applyProtection="1">
      <alignment horizontal="right"/>
    </xf>
    <xf numFmtId="6" fontId="5" fillId="0" borderId="10" xfId="1" applyNumberFormat="1" applyFont="1" applyBorder="1" applyAlignment="1" applyProtection="1">
      <protection locked="0"/>
    </xf>
    <xf numFmtId="165" fontId="4" fillId="0" borderId="11" xfId="1" applyNumberFormat="1" applyFont="1" applyFill="1" applyBorder="1" applyAlignment="1" applyProtection="1">
      <alignment horizontal="right"/>
    </xf>
    <xf numFmtId="0" fontId="5" fillId="0" borderId="4" xfId="0" applyFont="1" applyBorder="1" applyProtection="1">
      <protection locked="0"/>
    </xf>
    <xf numFmtId="0" fontId="5" fillId="2" borderId="18" xfId="0" applyFont="1" applyFill="1" applyBorder="1" applyProtection="1"/>
    <xf numFmtId="0" fontId="4" fillId="0" borderId="20" xfId="0" applyFont="1" applyFill="1" applyBorder="1" applyProtection="1"/>
    <xf numFmtId="0" fontId="5" fillId="0" borderId="21" xfId="0" applyFont="1" applyBorder="1" applyProtection="1"/>
    <xf numFmtId="3" fontId="0" fillId="0" borderId="0" xfId="0" applyNumberFormat="1"/>
    <xf numFmtId="6" fontId="4" fillId="0" borderId="17" xfId="1" applyNumberFormat="1" applyFont="1" applyFill="1" applyBorder="1" applyAlignment="1" applyProtection="1">
      <alignment horizontal="right"/>
    </xf>
    <xf numFmtId="0" fontId="4" fillId="0" borderId="2" xfId="0" applyFont="1" applyBorder="1" applyAlignment="1" applyProtection="1">
      <alignment horizontal="right" wrapText="1"/>
    </xf>
    <xf numFmtId="0" fontId="4" fillId="0" borderId="14" xfId="0" applyFont="1" applyBorder="1" applyAlignment="1">
      <alignment horizontal="right"/>
    </xf>
    <xf numFmtId="6" fontId="4" fillId="0" borderId="19" xfId="1" applyNumberFormat="1" applyFont="1" applyFill="1" applyBorder="1" applyAlignment="1" applyProtection="1">
      <alignment horizontal="right"/>
    </xf>
    <xf numFmtId="0" fontId="4" fillId="3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 applyProtection="1">
      <alignment wrapText="1"/>
    </xf>
    <xf numFmtId="0" fontId="4" fillId="2" borderId="15" xfId="0" applyFont="1" applyFill="1" applyBorder="1" applyAlignment="1" applyProtection="1">
      <alignment wrapText="1"/>
    </xf>
    <xf numFmtId="0" fontId="4" fillId="2" borderId="14" xfId="0" applyFont="1" applyFill="1" applyBorder="1" applyAlignment="1" applyProtection="1">
      <alignment wrapText="1"/>
    </xf>
    <xf numFmtId="0" fontId="5" fillId="0" borderId="6" xfId="0" applyFont="1" applyBorder="1" applyAlignment="1" applyProtection="1">
      <alignment wrapText="1"/>
      <protection locked="0"/>
    </xf>
    <xf numFmtId="0" fontId="4" fillId="0" borderId="8" xfId="0" applyFont="1" applyBorder="1" applyProtection="1">
      <protection locked="0"/>
    </xf>
    <xf numFmtId="0" fontId="4" fillId="0" borderId="20" xfId="0" applyFont="1" applyBorder="1" applyProtection="1"/>
    <xf numFmtId="164" fontId="5" fillId="0" borderId="12" xfId="0" applyNumberFormat="1" applyFont="1" applyBorder="1" applyProtection="1">
      <protection locked="0"/>
    </xf>
    <xf numFmtId="9" fontId="5" fillId="0" borderId="12" xfId="0" applyNumberFormat="1" applyFont="1" applyBorder="1" applyProtection="1">
      <protection locked="0"/>
    </xf>
    <xf numFmtId="6" fontId="5" fillId="0" borderId="6" xfId="1" applyNumberFormat="1" applyFont="1" applyBorder="1" applyAlignment="1" applyProtection="1">
      <alignment horizontal="right"/>
    </xf>
    <xf numFmtId="0" fontId="5" fillId="2" borderId="22" xfId="0" applyFont="1" applyFill="1" applyBorder="1" applyProtection="1"/>
    <xf numFmtId="164" fontId="4" fillId="0" borderId="23" xfId="1" applyNumberFormat="1" applyFont="1" applyFill="1" applyBorder="1" applyAlignment="1" applyProtection="1">
      <alignment horizontal="right"/>
    </xf>
    <xf numFmtId="6" fontId="5" fillId="0" borderId="9" xfId="1" applyNumberFormat="1" applyFont="1" applyBorder="1" applyAlignment="1" applyProtection="1">
      <alignment horizontal="right"/>
      <protection locked="0"/>
    </xf>
    <xf numFmtId="6" fontId="5" fillId="0" borderId="9" xfId="1" applyNumberFormat="1" applyFont="1" applyBorder="1" applyAlignment="1" applyProtection="1">
      <alignment horizontal="right" wrapText="1"/>
      <protection locked="0"/>
    </xf>
    <xf numFmtId="164" fontId="4" fillId="0" borderId="22" xfId="1" applyNumberFormat="1" applyFont="1" applyFill="1" applyBorder="1" applyAlignment="1" applyProtection="1">
      <alignment horizontal="right"/>
    </xf>
    <xf numFmtId="0" fontId="4" fillId="0" borderId="7" xfId="0" applyFont="1" applyBorder="1" applyAlignment="1" applyProtection="1">
      <alignment horizontal="left"/>
    </xf>
    <xf numFmtId="0" fontId="5" fillId="0" borderId="11" xfId="0" applyFont="1" applyBorder="1" applyAlignment="1" applyProtection="1">
      <alignment horizontal="left" wrapText="1"/>
    </xf>
    <xf numFmtId="0" fontId="5" fillId="0" borderId="2" xfId="0" applyFont="1" applyBorder="1" applyAlignment="1" applyProtection="1">
      <alignment horizontal="right" wrapText="1"/>
    </xf>
    <xf numFmtId="164" fontId="5" fillId="0" borderId="3" xfId="0" applyNumberFormat="1" applyFont="1" applyBorder="1" applyAlignment="1" applyProtection="1">
      <alignment horizontal="right" wrapText="1"/>
    </xf>
    <xf numFmtId="0" fontId="4" fillId="0" borderId="2" xfId="0" applyFont="1" applyBorder="1" applyAlignment="1">
      <alignment horizontal="right"/>
    </xf>
    <xf numFmtId="164" fontId="4" fillId="0" borderId="2" xfId="0" applyNumberFormat="1" applyFont="1" applyBorder="1" applyAlignment="1" applyProtection="1">
      <alignment horizontal="right" wrapText="1"/>
    </xf>
    <xf numFmtId="6" fontId="5" fillId="0" borderId="2" xfId="0" applyNumberFormat="1" applyFont="1" applyBorder="1" applyAlignment="1" applyProtection="1">
      <alignment horizontal="right" wrapText="1"/>
    </xf>
    <xf numFmtId="6" fontId="5" fillId="0" borderId="4" xfId="0" applyNumberFormat="1" applyFont="1" applyBorder="1" applyAlignment="1" applyProtection="1">
      <alignment horizontal="right" wrapText="1"/>
    </xf>
    <xf numFmtId="6" fontId="5" fillId="0" borderId="3" xfId="0" applyNumberFormat="1" applyFont="1" applyBorder="1" applyAlignment="1">
      <alignment horizontal="right"/>
    </xf>
    <xf numFmtId="164" fontId="4" fillId="0" borderId="3" xfId="0" applyNumberFormat="1" applyFont="1" applyBorder="1" applyAlignment="1" applyProtection="1">
      <alignment horizontal="right" wrapText="1"/>
    </xf>
    <xf numFmtId="0" fontId="5" fillId="0" borderId="4" xfId="0" applyFont="1" applyBorder="1" applyAlignment="1" applyProtection="1">
      <alignment wrapText="1"/>
    </xf>
    <xf numFmtId="0" fontId="5" fillId="0" borderId="14" xfId="0" applyFont="1" applyBorder="1" applyAlignment="1" applyProtection="1">
      <alignment horizontal="right" wrapText="1"/>
    </xf>
    <xf numFmtId="6" fontId="5" fillId="0" borderId="14" xfId="0" applyNumberFormat="1" applyFont="1" applyBorder="1" applyAlignment="1" applyProtection="1">
      <alignment horizontal="right" wrapText="1"/>
    </xf>
    <xf numFmtId="0" fontId="5" fillId="0" borderId="1" xfId="0" applyFont="1" applyBorder="1" applyAlignment="1" applyProtection="1">
      <alignment wrapText="1"/>
    </xf>
    <xf numFmtId="9" fontId="5" fillId="0" borderId="4" xfId="0" applyNumberFormat="1" applyFont="1" applyBorder="1" applyAlignment="1" applyProtection="1">
      <alignment horizontal="right" wrapText="1"/>
    </xf>
    <xf numFmtId="0" fontId="4" fillId="0" borderId="5" xfId="0" applyFont="1" applyBorder="1" applyAlignment="1" applyProtection="1">
      <alignment horizontal="right" wrapText="1"/>
    </xf>
    <xf numFmtId="0" fontId="3" fillId="0" borderId="0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right" wrapText="1"/>
    </xf>
    <xf numFmtId="44" fontId="5" fillId="0" borderId="2" xfId="1" applyFont="1" applyBorder="1" applyAlignment="1" applyProtection="1">
      <alignment horizontal="left"/>
      <protection locked="0"/>
    </xf>
    <xf numFmtId="44" fontId="5" fillId="0" borderId="2" xfId="1" applyFont="1" applyBorder="1" applyAlignment="1" applyProtection="1">
      <alignment horizontal="left" vertical="top" wrapText="1"/>
    </xf>
    <xf numFmtId="164" fontId="5" fillId="0" borderId="2" xfId="0" applyNumberFormat="1" applyFont="1" applyBorder="1" applyAlignment="1" applyProtection="1">
      <alignment horizontal="left"/>
    </xf>
    <xf numFmtId="5" fontId="5" fillId="0" borderId="11" xfId="1" applyNumberFormat="1" applyFont="1" applyBorder="1" applyAlignment="1" applyProtection="1">
      <alignment horizontal="right"/>
    </xf>
    <xf numFmtId="0" fontId="0" fillId="0" borderId="0" xfId="0" applyBorder="1" applyAlignment="1"/>
    <xf numFmtId="0" fontId="3" fillId="0" borderId="0" xfId="0" applyFon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right" wrapText="1"/>
    </xf>
    <xf numFmtId="44" fontId="5" fillId="0" borderId="0" xfId="1" applyFont="1" applyBorder="1" applyAlignment="1" applyProtection="1">
      <alignment horizontal="right"/>
      <protection locked="0"/>
    </xf>
    <xf numFmtId="6" fontId="5" fillId="0" borderId="0" xfId="1" applyNumberFormat="1" applyFont="1" applyBorder="1" applyAlignment="1" applyProtection="1">
      <alignment horizontal="right"/>
      <protection locked="0"/>
    </xf>
    <xf numFmtId="164" fontId="4" fillId="0" borderId="0" xfId="1" applyNumberFormat="1" applyFont="1" applyFill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 wrapText="1"/>
    </xf>
    <xf numFmtId="164" fontId="5" fillId="0" borderId="0" xfId="1" applyNumberFormat="1" applyFont="1" applyBorder="1" applyAlignment="1" applyProtection="1">
      <alignment horizontal="left"/>
      <protection locked="0"/>
    </xf>
    <xf numFmtId="6" fontId="4" fillId="0" borderId="0" xfId="1" applyNumberFormat="1" applyFont="1" applyFill="1" applyBorder="1" applyAlignment="1" applyProtection="1">
      <alignment horizontal="right"/>
    </xf>
    <xf numFmtId="44" fontId="5" fillId="0" borderId="0" xfId="1" applyFont="1" applyBorder="1" applyAlignment="1" applyProtection="1">
      <alignment horizontal="left"/>
      <protection locked="0"/>
    </xf>
    <xf numFmtId="6" fontId="5" fillId="0" borderId="0" xfId="1" applyNumberFormat="1" applyFont="1" applyBorder="1" applyAlignment="1" applyProtection="1">
      <protection locked="0"/>
    </xf>
    <xf numFmtId="164" fontId="5" fillId="0" borderId="0" xfId="1" applyNumberFormat="1" applyFont="1" applyBorder="1" applyAlignment="1" applyProtection="1">
      <alignment horizontal="right"/>
      <protection locked="0"/>
    </xf>
    <xf numFmtId="44" fontId="5" fillId="0" borderId="0" xfId="1" applyFont="1" applyBorder="1" applyAlignment="1" applyProtection="1">
      <alignment horizontal="left" vertical="top" wrapText="1"/>
    </xf>
    <xf numFmtId="44" fontId="5" fillId="0" borderId="0" xfId="1" applyFont="1" applyBorder="1" applyAlignment="1" applyProtection="1">
      <alignment horizontal="left" vertical="top" wrapText="1"/>
      <protection locked="0"/>
    </xf>
    <xf numFmtId="164" fontId="5" fillId="0" borderId="0" xfId="0" applyNumberFormat="1" applyFont="1" applyBorder="1" applyAlignment="1" applyProtection="1">
      <alignment horizontal="left"/>
    </xf>
    <xf numFmtId="6" fontId="5" fillId="0" borderId="0" xfId="1" applyNumberFormat="1" applyFont="1" applyBorder="1" applyAlignment="1" applyProtection="1">
      <alignment horizontal="right" wrapText="1"/>
      <protection locked="0"/>
    </xf>
    <xf numFmtId="164" fontId="0" fillId="0" borderId="0" xfId="0" applyNumberFormat="1"/>
    <xf numFmtId="44" fontId="4" fillId="0" borderId="2" xfId="1" applyNumberFormat="1" applyFont="1" applyFill="1" applyBorder="1" applyAlignment="1" applyProtection="1">
      <alignment horizontal="right"/>
    </xf>
    <xf numFmtId="0" fontId="6" fillId="0" borderId="4" xfId="0" applyFont="1" applyBorder="1" applyAlignment="1" applyProtection="1">
      <alignment wrapText="1"/>
    </xf>
    <xf numFmtId="0" fontId="6" fillId="0" borderId="11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</xf>
    <xf numFmtId="0" fontId="6" fillId="0" borderId="11" xfId="0" applyFont="1" applyBorder="1" applyAlignment="1" applyProtection="1">
      <alignment wrapText="1"/>
    </xf>
    <xf numFmtId="0" fontId="6" fillId="0" borderId="11" xfId="0" applyFont="1" applyBorder="1" applyAlignment="1" applyProtection="1">
      <alignment horizontal="left" wrapText="1"/>
    </xf>
    <xf numFmtId="0" fontId="7" fillId="0" borderId="2" xfId="0" applyFont="1" applyBorder="1" applyAlignment="1" applyProtection="1">
      <alignment horizontal="center"/>
    </xf>
    <xf numFmtId="0" fontId="8" fillId="0" borderId="2" xfId="0" applyFont="1" applyBorder="1" applyAlignment="1"/>
    <xf numFmtId="0" fontId="3" fillId="0" borderId="1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/>
    <xf numFmtId="0" fontId="4" fillId="0" borderId="11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164" fontId="4" fillId="2" borderId="2" xfId="0" applyNumberFormat="1" applyFont="1" applyFill="1" applyBorder="1" applyAlignment="1" applyProtection="1">
      <alignment horizontal="center" wrapText="1"/>
    </xf>
    <xf numFmtId="164" fontId="4" fillId="2" borderId="12" xfId="0" applyNumberFormat="1" applyFont="1" applyFill="1" applyBorder="1" applyAlignment="1" applyProtection="1">
      <alignment horizontal="center" wrapText="1"/>
    </xf>
    <xf numFmtId="164" fontId="4" fillId="2" borderId="8" xfId="0" applyNumberFormat="1" applyFont="1" applyFill="1" applyBorder="1" applyAlignment="1" applyProtection="1">
      <alignment horizontal="center" wrapText="1"/>
    </xf>
    <xf numFmtId="164" fontId="4" fillId="2" borderId="0" xfId="0" applyNumberFormat="1" applyFont="1" applyFill="1" applyBorder="1" applyAlignment="1" applyProtection="1">
      <alignment horizontal="center" wrapText="1"/>
    </xf>
    <xf numFmtId="164" fontId="4" fillId="2" borderId="13" xfId="0" applyNumberFormat="1" applyFont="1" applyFill="1" applyBorder="1" applyAlignment="1" applyProtection="1">
      <alignment horizontal="center" wrapText="1"/>
    </xf>
    <xf numFmtId="164" fontId="4" fillId="2" borderId="11" xfId="0" applyNumberFormat="1" applyFont="1" applyFill="1" applyBorder="1" applyAlignment="1" applyProtection="1">
      <alignment horizontal="center" wrapText="1"/>
    </xf>
    <xf numFmtId="164" fontId="4" fillId="2" borderId="7" xfId="0" applyNumberFormat="1" applyFont="1" applyFill="1" applyBorder="1" applyAlignment="1" applyProtection="1">
      <alignment horizontal="center" wrapText="1"/>
    </xf>
    <xf numFmtId="9" fontId="0" fillId="0" borderId="0" xfId="2" applyFont="1"/>
    <xf numFmtId="169" fontId="0" fillId="0" borderId="0" xfId="1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47"/>
  <sheetViews>
    <sheetView tabSelected="1" topLeftCell="A32" zoomScale="70" zoomScaleNormal="70" zoomScalePageLayoutView="70" workbookViewId="0">
      <selection activeCell="P46" sqref="P46"/>
    </sheetView>
  </sheetViews>
  <sheetFormatPr defaultColWidth="8.85546875" defaultRowHeight="15"/>
  <cols>
    <col min="1" max="1" width="34.42578125" customWidth="1"/>
    <col min="2" max="2" width="4.7109375" customWidth="1"/>
    <col min="3" max="5" width="14.7109375" customWidth="1"/>
    <col min="6" max="6" width="2.140625" customWidth="1"/>
    <col min="7" max="9" width="14.7109375" customWidth="1"/>
    <col min="10" max="10" width="35.28515625" bestFit="1" customWidth="1"/>
    <col min="12" max="12" width="14.7109375" customWidth="1"/>
    <col min="13" max="13" width="11.140625" customWidth="1"/>
    <col min="14" max="14" width="24" customWidth="1"/>
    <col min="16" max="16" width="12.28515625" customWidth="1"/>
    <col min="17" max="17" width="27.140625" customWidth="1"/>
    <col min="18" max="19" width="9.140625" hidden="1" customWidth="1"/>
    <col min="21" max="21" width="25.28515625" customWidth="1"/>
    <col min="23" max="23" width="12.140625" customWidth="1"/>
  </cols>
  <sheetData>
    <row r="1" spans="1:23" ht="26.1">
      <c r="A1" s="135" t="s">
        <v>56</v>
      </c>
      <c r="B1" s="135"/>
      <c r="C1" s="135"/>
      <c r="D1" s="135"/>
      <c r="E1" s="135"/>
      <c r="F1" s="135"/>
      <c r="G1" s="135"/>
      <c r="H1" s="135"/>
      <c r="I1" s="136"/>
      <c r="J1" s="136"/>
      <c r="K1" s="136"/>
      <c r="L1" s="136"/>
      <c r="M1" s="136"/>
      <c r="N1" s="136"/>
      <c r="O1" s="136"/>
      <c r="P1" s="136"/>
      <c r="Q1" s="136"/>
    </row>
    <row r="2" spans="1:23" ht="26.1">
      <c r="A2" s="101"/>
      <c r="B2" s="101"/>
      <c r="C2" s="101"/>
      <c r="D2" s="101"/>
      <c r="E2" s="101"/>
      <c r="F2" s="101"/>
      <c r="G2" s="101"/>
      <c r="H2" s="101"/>
      <c r="I2" s="101"/>
      <c r="J2" s="101"/>
    </row>
    <row r="3" spans="1:23" ht="30" customHeight="1">
      <c r="A3" s="131" t="s">
        <v>57</v>
      </c>
      <c r="B3" s="132"/>
      <c r="C3" s="132"/>
      <c r="D3" s="132"/>
      <c r="E3" s="132"/>
      <c r="F3" s="132"/>
      <c r="G3" s="132"/>
      <c r="H3" s="132"/>
      <c r="I3" s="108"/>
      <c r="J3" s="131" t="s">
        <v>58</v>
      </c>
      <c r="K3" s="132"/>
      <c r="L3" s="132"/>
      <c r="M3" s="132"/>
      <c r="N3" s="132"/>
      <c r="O3" s="132"/>
      <c r="P3" s="132"/>
      <c r="Q3" s="132"/>
      <c r="R3" s="132"/>
      <c r="S3" s="132"/>
    </row>
    <row r="4" spans="1:23" ht="30" customHeight="1">
      <c r="A4" s="133" t="s">
        <v>0</v>
      </c>
      <c r="B4" s="134"/>
      <c r="C4" s="139" t="s">
        <v>1</v>
      </c>
      <c r="D4" s="140"/>
      <c r="E4" s="140"/>
      <c r="F4" s="69"/>
      <c r="G4" s="141" t="s">
        <v>9</v>
      </c>
      <c r="H4" s="141"/>
      <c r="I4" s="109"/>
      <c r="J4" s="133" t="s">
        <v>0</v>
      </c>
      <c r="K4" s="134"/>
      <c r="L4" s="139" t="s">
        <v>1</v>
      </c>
      <c r="M4" s="140"/>
      <c r="N4" s="140"/>
      <c r="O4" s="69"/>
      <c r="P4" s="141" t="s">
        <v>9</v>
      </c>
      <c r="Q4" s="141"/>
      <c r="U4" s="102" t="s">
        <v>60</v>
      </c>
    </row>
    <row r="5" spans="1:23" ht="27.95" customHeight="1">
      <c r="A5" s="9" t="s">
        <v>10</v>
      </c>
      <c r="B5" s="35"/>
      <c r="C5" s="37" t="s">
        <v>5</v>
      </c>
      <c r="D5" s="37" t="s">
        <v>6</v>
      </c>
      <c r="E5" s="36" t="s">
        <v>11</v>
      </c>
      <c r="F5" s="70"/>
      <c r="G5" s="88" t="s">
        <v>2</v>
      </c>
      <c r="H5" s="89" t="s">
        <v>3</v>
      </c>
      <c r="I5" s="110"/>
      <c r="J5" s="9" t="s">
        <v>10</v>
      </c>
      <c r="K5" s="35"/>
      <c r="L5" s="37" t="s">
        <v>5</v>
      </c>
      <c r="M5" s="37" t="s">
        <v>6</v>
      </c>
      <c r="N5" s="36" t="s">
        <v>11</v>
      </c>
      <c r="O5" s="70"/>
      <c r="P5" s="88" t="s">
        <v>2</v>
      </c>
      <c r="Q5" s="89" t="s">
        <v>3</v>
      </c>
      <c r="U5" s="89"/>
    </row>
    <row r="6" spans="1:23" ht="81.75" customHeight="1">
      <c r="A6" s="94" t="s">
        <v>52</v>
      </c>
      <c r="B6" s="20"/>
      <c r="C6" s="95" t="s">
        <v>45</v>
      </c>
      <c r="D6" s="96">
        <v>30000</v>
      </c>
      <c r="E6" s="91">
        <v>90000</v>
      </c>
      <c r="F6" s="71"/>
      <c r="G6" s="92">
        <v>90000</v>
      </c>
      <c r="H6" s="93"/>
      <c r="I6" s="110"/>
      <c r="J6" s="126" t="s">
        <v>70</v>
      </c>
      <c r="K6" s="20"/>
      <c r="L6" s="103" t="s">
        <v>59</v>
      </c>
      <c r="M6" s="96">
        <f>0.1*100000</f>
        <v>10000</v>
      </c>
      <c r="N6" s="91">
        <f>M6*4.5</f>
        <v>45000</v>
      </c>
      <c r="O6" s="71"/>
      <c r="P6" s="92">
        <f>N6</f>
        <v>45000</v>
      </c>
      <c r="Q6" s="93"/>
      <c r="U6" s="89">
        <f>SUM(N6-E6)</f>
        <v>-45000</v>
      </c>
    </row>
    <row r="7" spans="1:23" ht="46.5" customHeight="1">
      <c r="A7" s="15" t="s">
        <v>12</v>
      </c>
      <c r="B7" s="4"/>
      <c r="C7" s="40" t="s">
        <v>45</v>
      </c>
      <c r="D7" s="41">
        <v>60000</v>
      </c>
      <c r="E7" s="42">
        <v>180000</v>
      </c>
      <c r="F7" s="71"/>
      <c r="G7" s="43">
        <v>180000</v>
      </c>
      <c r="H7" s="7"/>
      <c r="I7" s="111"/>
      <c r="J7" s="127" t="s">
        <v>61</v>
      </c>
      <c r="K7" s="4"/>
      <c r="L7" s="103" t="s">
        <v>59</v>
      </c>
      <c r="M7" s="41">
        <v>60000</v>
      </c>
      <c r="N7" s="42">
        <f>M7*4.5</f>
        <v>270000</v>
      </c>
      <c r="O7" s="71"/>
      <c r="P7" s="43">
        <f>N7</f>
        <v>270000</v>
      </c>
      <c r="Q7" s="7"/>
      <c r="U7" s="89">
        <f>SUM(N7-E7)</f>
        <v>90000</v>
      </c>
    </row>
    <row r="8" spans="1:23" ht="53.1">
      <c r="A8" s="15" t="s">
        <v>46</v>
      </c>
      <c r="B8" s="4"/>
      <c r="C8" s="40" t="s">
        <v>14</v>
      </c>
      <c r="D8" s="41">
        <v>30</v>
      </c>
      <c r="E8" s="8">
        <v>90000</v>
      </c>
      <c r="F8" s="71"/>
      <c r="G8" s="6"/>
      <c r="H8" s="43">
        <v>90000</v>
      </c>
      <c r="I8" s="112"/>
      <c r="J8" s="127" t="s">
        <v>62</v>
      </c>
      <c r="K8" s="4"/>
      <c r="L8" s="40" t="s">
        <v>14</v>
      </c>
      <c r="M8" s="41">
        <v>30</v>
      </c>
      <c r="N8" s="8">
        <v>90000</v>
      </c>
      <c r="O8" s="71"/>
      <c r="P8" s="6"/>
      <c r="Q8" s="43">
        <v>90000</v>
      </c>
      <c r="R8" s="64"/>
      <c r="U8" s="89">
        <f>SUM(N8-E8)</f>
        <v>0</v>
      </c>
    </row>
    <row r="9" spans="1:23" ht="15" customHeight="1">
      <c r="A9" s="11" t="s">
        <v>13</v>
      </c>
      <c r="B9" s="100"/>
      <c r="C9" s="10"/>
      <c r="D9" s="10"/>
      <c r="E9" s="27">
        <v>360000</v>
      </c>
      <c r="F9" s="71"/>
      <c r="G9" s="44">
        <v>270000</v>
      </c>
      <c r="H9" s="45">
        <f>SUM(H7:H8)</f>
        <v>90000</v>
      </c>
      <c r="I9" s="113"/>
      <c r="J9" s="11" t="s">
        <v>13</v>
      </c>
      <c r="K9" s="100"/>
      <c r="L9" s="10"/>
      <c r="M9" s="10"/>
      <c r="N9" s="27">
        <f>SUM(N6:N8)</f>
        <v>405000</v>
      </c>
      <c r="O9" s="71"/>
      <c r="P9" s="44">
        <f>SUM(P6:P8)</f>
        <v>315000</v>
      </c>
      <c r="Q9" s="45">
        <f>SUM(Q6:Q8)</f>
        <v>90000</v>
      </c>
      <c r="R9" s="64"/>
      <c r="U9" s="89">
        <f>SUM(N9-E9)</f>
        <v>45000</v>
      </c>
    </row>
    <row r="10" spans="1:23" ht="27.95" customHeight="1">
      <c r="A10" s="1" t="s">
        <v>4</v>
      </c>
      <c r="B10" s="2"/>
      <c r="C10" s="99" t="s">
        <v>5</v>
      </c>
      <c r="D10" s="37" t="s">
        <v>6</v>
      </c>
      <c r="E10" s="36" t="s">
        <v>11</v>
      </c>
      <c r="F10" s="71"/>
      <c r="G10" s="88" t="s">
        <v>2</v>
      </c>
      <c r="H10" s="89" t="s">
        <v>3</v>
      </c>
      <c r="I10" s="110"/>
      <c r="J10" s="1" t="s">
        <v>4</v>
      </c>
      <c r="K10" s="2"/>
      <c r="L10" s="66" t="s">
        <v>5</v>
      </c>
      <c r="M10" s="37" t="s">
        <v>6</v>
      </c>
      <c r="N10" s="36" t="s">
        <v>11</v>
      </c>
      <c r="O10" s="71"/>
      <c r="P10" s="88" t="s">
        <v>2</v>
      </c>
      <c r="Q10" s="89" t="s">
        <v>3</v>
      </c>
      <c r="U10" s="89"/>
      <c r="W10" s="124"/>
    </row>
    <row r="11" spans="1:23" ht="63" customHeight="1">
      <c r="A11" s="97" t="s">
        <v>53</v>
      </c>
      <c r="B11" s="3"/>
      <c r="C11" s="96">
        <v>90000</v>
      </c>
      <c r="D11" s="98">
        <v>0.28000000000000003</v>
      </c>
      <c r="E11" s="91">
        <f>C11*D11</f>
        <v>25200.000000000004</v>
      </c>
      <c r="F11" s="71"/>
      <c r="G11" s="92">
        <v>25200</v>
      </c>
      <c r="H11" s="87"/>
      <c r="I11" s="114"/>
      <c r="J11" s="128" t="s">
        <v>71</v>
      </c>
      <c r="K11" s="3"/>
      <c r="L11" s="96">
        <f>N6</f>
        <v>45000</v>
      </c>
      <c r="M11" s="98">
        <v>0.28000000000000003</v>
      </c>
      <c r="N11" s="91">
        <f>L11*M11</f>
        <v>12600.000000000002</v>
      </c>
      <c r="O11" s="71"/>
      <c r="P11" s="92"/>
      <c r="Q11" s="87">
        <f>N11</f>
        <v>12600.000000000002</v>
      </c>
      <c r="U11" s="89">
        <f>SUM(N11-E11)</f>
        <v>-12600.000000000002</v>
      </c>
    </row>
    <row r="12" spans="1:23" ht="30.75" customHeight="1">
      <c r="A12" s="15" t="s">
        <v>15</v>
      </c>
      <c r="B12" s="4"/>
      <c r="C12" s="46">
        <v>180000</v>
      </c>
      <c r="D12" s="47">
        <v>0.28000000000000003</v>
      </c>
      <c r="E12" s="48">
        <v>50400</v>
      </c>
      <c r="F12" s="71"/>
      <c r="G12" s="43">
        <v>50400</v>
      </c>
      <c r="H12" s="7"/>
      <c r="I12" s="111"/>
      <c r="J12" s="127" t="s">
        <v>15</v>
      </c>
      <c r="K12" s="4"/>
      <c r="L12" s="46">
        <f>N7</f>
        <v>270000</v>
      </c>
      <c r="M12" s="47">
        <v>0.28000000000000003</v>
      </c>
      <c r="N12" s="91">
        <f>L12*M12</f>
        <v>75600</v>
      </c>
      <c r="O12" s="71"/>
      <c r="P12" s="43">
        <v>71430</v>
      </c>
      <c r="Q12" s="7">
        <v>4170</v>
      </c>
      <c r="U12" s="89">
        <f>SUM(N12-E12)</f>
        <v>25200</v>
      </c>
    </row>
    <row r="13" spans="1:23" ht="29.25" customHeight="1">
      <c r="A13" s="15" t="s">
        <v>16</v>
      </c>
      <c r="B13" s="4"/>
      <c r="C13" s="46">
        <v>90000</v>
      </c>
      <c r="D13" s="47">
        <v>0.28000000000000003</v>
      </c>
      <c r="E13" s="48">
        <v>25200</v>
      </c>
      <c r="F13" s="71"/>
      <c r="G13" s="6"/>
      <c r="H13" s="43">
        <v>25200</v>
      </c>
      <c r="I13" s="112"/>
      <c r="J13" s="15" t="s">
        <v>16</v>
      </c>
      <c r="K13" s="4"/>
      <c r="L13" s="46">
        <f>N8</f>
        <v>90000</v>
      </c>
      <c r="M13" s="47">
        <v>0.28000000000000003</v>
      </c>
      <c r="N13" s="91">
        <f>L13*M13</f>
        <v>25200.000000000004</v>
      </c>
      <c r="O13" s="71"/>
      <c r="P13" s="6"/>
      <c r="Q13" s="43">
        <v>25200</v>
      </c>
      <c r="U13" s="89">
        <f>SUM(N13-E13)</f>
        <v>3.637978807091713E-12</v>
      </c>
    </row>
    <row r="14" spans="1:23" ht="15" customHeight="1">
      <c r="A14" s="9" t="s">
        <v>17</v>
      </c>
      <c r="B14" s="13"/>
      <c r="C14" s="10"/>
      <c r="D14" s="10"/>
      <c r="E14" s="54">
        <v>100800</v>
      </c>
      <c r="F14" s="71"/>
      <c r="G14" s="44">
        <f>SUM(G11:G13)</f>
        <v>75600</v>
      </c>
      <c r="H14" s="45">
        <f>SUM(H12:H13)</f>
        <v>25200</v>
      </c>
      <c r="I14" s="113"/>
      <c r="J14" s="9" t="s">
        <v>17</v>
      </c>
      <c r="K14" s="13"/>
      <c r="L14" s="10"/>
      <c r="M14" s="10"/>
      <c r="N14" s="54">
        <f>SUM(N11:N13)</f>
        <v>113400</v>
      </c>
      <c r="O14" s="71"/>
      <c r="P14" s="44">
        <f>SUM(P11:P13)</f>
        <v>71430</v>
      </c>
      <c r="Q14" s="45">
        <f>SUM(Q11:Q13)</f>
        <v>41970</v>
      </c>
      <c r="U14" s="89">
        <f>SUM(N14-E14)</f>
        <v>12600</v>
      </c>
    </row>
    <row r="15" spans="1:23" ht="27.95" customHeight="1">
      <c r="A15" s="11" t="s">
        <v>18</v>
      </c>
      <c r="B15" s="14"/>
      <c r="C15" s="37" t="s">
        <v>5</v>
      </c>
      <c r="D15" s="37" t="s">
        <v>6</v>
      </c>
      <c r="E15" s="36" t="s">
        <v>11</v>
      </c>
      <c r="F15" s="71"/>
      <c r="G15" s="38" t="s">
        <v>2</v>
      </c>
      <c r="H15" s="39" t="s">
        <v>3</v>
      </c>
      <c r="I15" s="110"/>
      <c r="J15" s="11" t="s">
        <v>18</v>
      </c>
      <c r="K15" s="14"/>
      <c r="L15" s="37" t="s">
        <v>5</v>
      </c>
      <c r="M15" s="37" t="s">
        <v>6</v>
      </c>
      <c r="N15" s="36" t="s">
        <v>11</v>
      </c>
      <c r="O15" s="71"/>
      <c r="P15" s="38" t="s">
        <v>2</v>
      </c>
      <c r="Q15" s="39" t="s">
        <v>3</v>
      </c>
      <c r="U15" s="89"/>
    </row>
    <row r="16" spans="1:23" ht="57.75" customHeight="1">
      <c r="A16" s="15" t="s">
        <v>22</v>
      </c>
      <c r="B16" s="4"/>
      <c r="C16" s="49" t="s">
        <v>19</v>
      </c>
      <c r="D16" s="5">
        <v>0.42</v>
      </c>
      <c r="E16" s="48">
        <v>8505</v>
      </c>
      <c r="F16" s="72"/>
      <c r="G16" s="50">
        <v>8505</v>
      </c>
      <c r="H16" s="52"/>
      <c r="I16" s="115"/>
      <c r="J16" s="15" t="s">
        <v>22</v>
      </c>
      <c r="K16" s="4"/>
      <c r="L16" s="49" t="s">
        <v>19</v>
      </c>
      <c r="M16" s="5">
        <v>0.42</v>
      </c>
      <c r="N16" s="48">
        <v>8505</v>
      </c>
      <c r="O16" s="72"/>
      <c r="P16" s="50">
        <v>8505</v>
      </c>
      <c r="Q16" s="52"/>
      <c r="U16" s="89">
        <f>SUM(N16-E16)</f>
        <v>0</v>
      </c>
    </row>
    <row r="17" spans="1:21" ht="98.25" customHeight="1">
      <c r="A17" s="18" t="s">
        <v>47</v>
      </c>
      <c r="B17" s="4"/>
      <c r="C17" s="49" t="s">
        <v>20</v>
      </c>
      <c r="D17" s="12">
        <v>600</v>
      </c>
      <c r="E17" s="48">
        <v>48000</v>
      </c>
      <c r="F17" s="142"/>
      <c r="G17" s="43">
        <v>48000</v>
      </c>
      <c r="H17" s="52"/>
      <c r="I17" s="115"/>
      <c r="J17" s="18" t="s">
        <v>68</v>
      </c>
      <c r="K17" s="4"/>
      <c r="L17" s="49" t="s">
        <v>69</v>
      </c>
      <c r="M17" s="12">
        <v>600</v>
      </c>
      <c r="N17" s="48">
        <f>40*600</f>
        <v>24000</v>
      </c>
      <c r="O17" s="142"/>
      <c r="P17" s="43">
        <f>N17</f>
        <v>24000</v>
      </c>
      <c r="Q17" s="52"/>
      <c r="U17" s="89">
        <f>SUM(N17-E17)</f>
        <v>-24000</v>
      </c>
    </row>
    <row r="18" spans="1:21" ht="15" customHeight="1">
      <c r="A18" s="9" t="s">
        <v>21</v>
      </c>
      <c r="B18" s="20"/>
      <c r="C18" s="17"/>
      <c r="D18" s="17"/>
      <c r="E18" s="51">
        <f>SUM(E16:E17)</f>
        <v>56505</v>
      </c>
      <c r="F18" s="142"/>
      <c r="G18" s="44">
        <f>SUM(G16:G17)</f>
        <v>56505</v>
      </c>
      <c r="H18" s="53">
        <v>0</v>
      </c>
      <c r="I18" s="116"/>
      <c r="J18" s="9" t="s">
        <v>21</v>
      </c>
      <c r="K18" s="20"/>
      <c r="L18" s="17"/>
      <c r="M18" s="17"/>
      <c r="N18" s="51">
        <f>SUM(N16:N17)</f>
        <v>32505</v>
      </c>
      <c r="O18" s="142"/>
      <c r="P18" s="44">
        <f>SUM(P16:P17)</f>
        <v>32505</v>
      </c>
      <c r="Q18" s="53">
        <v>0</v>
      </c>
      <c r="U18" s="89">
        <f>SUM(N18-E18)</f>
        <v>-24000</v>
      </c>
    </row>
    <row r="19" spans="1:21" ht="27.95" customHeight="1">
      <c r="A19" s="21" t="s">
        <v>7</v>
      </c>
      <c r="B19" s="2"/>
      <c r="C19" s="37" t="s">
        <v>5</v>
      </c>
      <c r="D19" s="37" t="s">
        <v>6</v>
      </c>
      <c r="E19" s="36" t="s">
        <v>11</v>
      </c>
      <c r="F19" s="142"/>
      <c r="G19" s="38" t="s">
        <v>2</v>
      </c>
      <c r="H19" s="39" t="s">
        <v>3</v>
      </c>
      <c r="I19" s="110"/>
      <c r="J19" s="21" t="s">
        <v>7</v>
      </c>
      <c r="K19" s="2"/>
      <c r="L19" s="37" t="s">
        <v>5</v>
      </c>
      <c r="M19" s="37" t="s">
        <v>6</v>
      </c>
      <c r="N19" s="36" t="s">
        <v>11</v>
      </c>
      <c r="O19" s="142"/>
      <c r="P19" s="38" t="s">
        <v>2</v>
      </c>
      <c r="Q19" s="39" t="s">
        <v>3</v>
      </c>
      <c r="U19" s="89"/>
    </row>
    <row r="20" spans="1:21">
      <c r="A20" s="19" t="s">
        <v>36</v>
      </c>
      <c r="B20" s="4"/>
      <c r="C20" s="16">
        <v>0</v>
      </c>
      <c r="D20" s="12">
        <v>0</v>
      </c>
      <c r="E20" s="12">
        <v>0</v>
      </c>
      <c r="F20" s="142"/>
      <c r="G20" s="12">
        <v>0</v>
      </c>
      <c r="H20" s="6"/>
      <c r="I20" s="117"/>
      <c r="J20" s="19" t="s">
        <v>36</v>
      </c>
      <c r="K20" s="4"/>
      <c r="L20" s="16">
        <v>0</v>
      </c>
      <c r="M20" s="12">
        <v>0</v>
      </c>
      <c r="N20" s="12">
        <v>0</v>
      </c>
      <c r="O20" s="142"/>
      <c r="P20" s="12">
        <v>0</v>
      </c>
      <c r="Q20" s="6"/>
      <c r="U20" s="104"/>
    </row>
    <row r="21" spans="1:21" ht="15" customHeight="1">
      <c r="A21" s="9" t="s">
        <v>23</v>
      </c>
      <c r="B21" s="20"/>
      <c r="C21" s="17"/>
      <c r="D21" s="17"/>
      <c r="E21" s="54">
        <f>SUM(E20:E20)</f>
        <v>0</v>
      </c>
      <c r="F21" s="143"/>
      <c r="G21" s="55">
        <f>SUM(G20:G20)</f>
        <v>0</v>
      </c>
      <c r="H21" s="53">
        <v>0</v>
      </c>
      <c r="I21" s="116"/>
      <c r="J21" s="9" t="s">
        <v>23</v>
      </c>
      <c r="K21" s="20"/>
      <c r="L21" s="17"/>
      <c r="M21" s="17"/>
      <c r="N21" s="54">
        <f>SUM(N20:N20)</f>
        <v>0</v>
      </c>
      <c r="O21" s="143"/>
      <c r="P21" s="55">
        <f>SUM(P20:P20)</f>
        <v>0</v>
      </c>
      <c r="Q21" s="53">
        <v>0</v>
      </c>
      <c r="U21" s="89">
        <f>SUM(N21-E21)</f>
        <v>0</v>
      </c>
    </row>
    <row r="22" spans="1:21" ht="27.95" customHeight="1">
      <c r="A22" s="9" t="s">
        <v>24</v>
      </c>
      <c r="B22" s="20"/>
      <c r="C22" s="37" t="s">
        <v>5</v>
      </c>
      <c r="D22" s="37" t="s">
        <v>6</v>
      </c>
      <c r="E22" s="36" t="s">
        <v>11</v>
      </c>
      <c r="F22" s="142"/>
      <c r="G22" s="38" t="s">
        <v>2</v>
      </c>
      <c r="H22" s="39" t="s">
        <v>3</v>
      </c>
      <c r="I22" s="110"/>
      <c r="J22" s="9" t="s">
        <v>24</v>
      </c>
      <c r="K22" s="20"/>
      <c r="L22" s="37" t="s">
        <v>5</v>
      </c>
      <c r="M22" s="37" t="s">
        <v>6</v>
      </c>
      <c r="N22" s="36" t="s">
        <v>11</v>
      </c>
      <c r="O22" s="142"/>
      <c r="P22" s="38" t="s">
        <v>2</v>
      </c>
      <c r="Q22" s="39" t="s">
        <v>3</v>
      </c>
      <c r="U22" s="89"/>
    </row>
    <row r="23" spans="1:21" ht="27.95" customHeight="1">
      <c r="A23" s="18" t="s">
        <v>50</v>
      </c>
      <c r="B23" s="4"/>
      <c r="C23" s="16">
        <v>1</v>
      </c>
      <c r="D23" s="56">
        <v>4950</v>
      </c>
      <c r="E23" s="48">
        <v>4950</v>
      </c>
      <c r="F23" s="142"/>
      <c r="G23" s="43">
        <v>4950</v>
      </c>
      <c r="H23" s="58"/>
      <c r="I23" s="118"/>
      <c r="J23" s="129" t="s">
        <v>50</v>
      </c>
      <c r="K23" s="4"/>
      <c r="L23" s="16">
        <v>0</v>
      </c>
      <c r="M23" s="56">
        <v>0</v>
      </c>
      <c r="N23" s="48">
        <v>0</v>
      </c>
      <c r="O23" s="142"/>
      <c r="P23" s="43">
        <v>0</v>
      </c>
      <c r="Q23" s="58"/>
      <c r="U23" s="89">
        <f>SUM(N23-E23)</f>
        <v>-4950</v>
      </c>
    </row>
    <row r="24" spans="1:21" ht="31.5" customHeight="1">
      <c r="A24" s="18" t="s">
        <v>27</v>
      </c>
      <c r="B24" s="4"/>
      <c r="C24" s="49" t="s">
        <v>28</v>
      </c>
      <c r="D24" s="56">
        <v>50</v>
      </c>
      <c r="E24" s="48">
        <v>1800</v>
      </c>
      <c r="F24" s="142"/>
      <c r="G24" s="50"/>
      <c r="H24" s="50">
        <v>1800</v>
      </c>
      <c r="I24" s="119"/>
      <c r="J24" s="129" t="s">
        <v>63</v>
      </c>
      <c r="K24" s="4"/>
      <c r="L24" s="49" t="s">
        <v>64</v>
      </c>
      <c r="M24" s="56">
        <v>20</v>
      </c>
      <c r="N24" s="48">
        <f>54*M24</f>
        <v>1080</v>
      </c>
      <c r="O24" s="142"/>
      <c r="P24" s="50"/>
      <c r="Q24" s="50">
        <f>N24</f>
        <v>1080</v>
      </c>
      <c r="U24" s="89">
        <f>SUM(N24-E24)</f>
        <v>-720</v>
      </c>
    </row>
    <row r="25" spans="1:21" ht="30.75" customHeight="1">
      <c r="A25" s="18" t="s">
        <v>25</v>
      </c>
      <c r="B25" s="4"/>
      <c r="C25" s="16">
        <v>2</v>
      </c>
      <c r="D25" s="56">
        <v>1000</v>
      </c>
      <c r="E25" s="48">
        <v>2000</v>
      </c>
      <c r="F25" s="142"/>
      <c r="G25" s="50"/>
      <c r="H25" s="50">
        <v>2000</v>
      </c>
      <c r="I25" s="119"/>
      <c r="J25" s="18" t="s">
        <v>25</v>
      </c>
      <c r="K25" s="4"/>
      <c r="L25" s="16">
        <v>2</v>
      </c>
      <c r="M25" s="56">
        <v>1000</v>
      </c>
      <c r="N25" s="48">
        <v>2000</v>
      </c>
      <c r="O25" s="142"/>
      <c r="P25" s="50"/>
      <c r="Q25" s="50">
        <v>2000</v>
      </c>
      <c r="U25" s="89">
        <f>SUM(N25-E25)</f>
        <v>0</v>
      </c>
    </row>
    <row r="26" spans="1:21" ht="15" customHeight="1">
      <c r="A26" s="9" t="s">
        <v>26</v>
      </c>
      <c r="B26" s="20"/>
      <c r="C26" s="17"/>
      <c r="D26" s="17"/>
      <c r="E26" s="51">
        <f>SUM(E23:E25)</f>
        <v>8750</v>
      </c>
      <c r="F26" s="142"/>
      <c r="G26" s="57">
        <v>4950</v>
      </c>
      <c r="H26" s="45">
        <f>SUM(H24:H25)</f>
        <v>3800</v>
      </c>
      <c r="I26" s="113"/>
      <c r="J26" s="9" t="s">
        <v>26</v>
      </c>
      <c r="K26" s="20"/>
      <c r="L26" s="17"/>
      <c r="M26" s="17"/>
      <c r="N26" s="51">
        <f>SUM(N23:N25)</f>
        <v>3080</v>
      </c>
      <c r="O26" s="142"/>
      <c r="P26" s="57">
        <f>SUM(P23:P25)</f>
        <v>0</v>
      </c>
      <c r="Q26" s="45">
        <f>SUM(Q23:Q25)</f>
        <v>3080</v>
      </c>
      <c r="U26" s="89">
        <f>SUM(N26-E26)</f>
        <v>-5670</v>
      </c>
    </row>
    <row r="27" spans="1:21" ht="27.95" customHeight="1">
      <c r="A27" s="9" t="s">
        <v>29</v>
      </c>
      <c r="B27" s="20"/>
      <c r="C27" s="37" t="s">
        <v>5</v>
      </c>
      <c r="D27" s="37" t="s">
        <v>6</v>
      </c>
      <c r="E27" s="36" t="s">
        <v>11</v>
      </c>
      <c r="F27" s="142"/>
      <c r="G27" s="38" t="s">
        <v>2</v>
      </c>
      <c r="H27" s="39" t="s">
        <v>3</v>
      </c>
      <c r="I27" s="110"/>
      <c r="J27" s="9" t="s">
        <v>29</v>
      </c>
      <c r="K27" s="20"/>
      <c r="L27" s="37" t="s">
        <v>5</v>
      </c>
      <c r="M27" s="37" t="s">
        <v>6</v>
      </c>
      <c r="N27" s="36" t="s">
        <v>11</v>
      </c>
      <c r="O27" s="142"/>
      <c r="P27" s="38" t="s">
        <v>2</v>
      </c>
      <c r="Q27" s="39" t="s">
        <v>3</v>
      </c>
      <c r="U27" s="89"/>
    </row>
    <row r="28" spans="1:21" ht="60.75" customHeight="1">
      <c r="A28" s="18" t="s">
        <v>31</v>
      </c>
      <c r="B28" s="4"/>
      <c r="C28" s="49" t="s">
        <v>30</v>
      </c>
      <c r="D28" s="56">
        <v>75</v>
      </c>
      <c r="E28" s="48">
        <v>112500</v>
      </c>
      <c r="F28" s="142"/>
      <c r="G28" s="43">
        <v>56250</v>
      </c>
      <c r="H28" s="50">
        <v>56250</v>
      </c>
      <c r="I28" s="119"/>
      <c r="J28" s="129" t="s">
        <v>72</v>
      </c>
      <c r="K28" s="4"/>
      <c r="L28" s="49">
        <v>200</v>
      </c>
      <c r="M28" s="56">
        <v>75</v>
      </c>
      <c r="N28" s="48">
        <f>L28*M28</f>
        <v>15000</v>
      </c>
      <c r="O28" s="142"/>
      <c r="P28" s="43">
        <v>0</v>
      </c>
      <c r="Q28" s="50">
        <f>N28</f>
        <v>15000</v>
      </c>
      <c r="U28" s="89">
        <f>SUM(N28-E28)</f>
        <v>-97500</v>
      </c>
    </row>
    <row r="29" spans="1:21" ht="42.75" customHeight="1">
      <c r="A29" s="18" t="s">
        <v>32</v>
      </c>
      <c r="B29" s="4"/>
      <c r="C29" s="49" t="s">
        <v>33</v>
      </c>
      <c r="D29" s="56">
        <v>60</v>
      </c>
      <c r="E29" s="48">
        <v>240000</v>
      </c>
      <c r="F29" s="142"/>
      <c r="G29" s="43">
        <v>120000</v>
      </c>
      <c r="H29" s="43">
        <v>120000</v>
      </c>
      <c r="I29" s="112"/>
      <c r="J29" s="129" t="s">
        <v>66</v>
      </c>
      <c r="K29" s="4"/>
      <c r="L29" s="49" t="s">
        <v>67</v>
      </c>
      <c r="M29" s="56">
        <v>60</v>
      </c>
      <c r="N29" s="107">
        <f>960*60</f>
        <v>57600</v>
      </c>
      <c r="O29" s="142"/>
      <c r="P29" s="43">
        <f>0.8*N29</f>
        <v>46080</v>
      </c>
      <c r="Q29" s="43">
        <f>0.2*N29</f>
        <v>11520</v>
      </c>
      <c r="U29" s="89">
        <f>SUM(N29-E29)</f>
        <v>-182400</v>
      </c>
    </row>
    <row r="30" spans="1:21" ht="15" customHeight="1">
      <c r="A30" s="9" t="s">
        <v>34</v>
      </c>
      <c r="B30" s="20"/>
      <c r="C30" s="17"/>
      <c r="D30" s="17"/>
      <c r="E30" s="59">
        <f>SUM(E28:E29)</f>
        <v>352500</v>
      </c>
      <c r="F30" s="142"/>
      <c r="G30" s="44">
        <f>SUM(G28:G29)</f>
        <v>176250</v>
      </c>
      <c r="H30" s="45">
        <f>SUM(H28:H29)</f>
        <v>176250</v>
      </c>
      <c r="I30" s="113"/>
      <c r="J30" s="9" t="s">
        <v>34</v>
      </c>
      <c r="K30" s="20"/>
      <c r="L30" s="17"/>
      <c r="M30" s="17"/>
      <c r="N30" s="59">
        <f>SUM(N28:N29)</f>
        <v>72600</v>
      </c>
      <c r="O30" s="142"/>
      <c r="P30" s="44">
        <f>SUM(P28:P29)</f>
        <v>46080</v>
      </c>
      <c r="Q30" s="45">
        <f>SUM(Q28:Q29)</f>
        <v>26520</v>
      </c>
      <c r="U30" s="89">
        <f>SUM(N30-E30)</f>
        <v>-279900</v>
      </c>
    </row>
    <row r="31" spans="1:21" ht="27.95" customHeight="1">
      <c r="A31" s="1" t="s">
        <v>35</v>
      </c>
      <c r="B31" s="20"/>
      <c r="C31" s="66" t="s">
        <v>5</v>
      </c>
      <c r="D31" s="66" t="s">
        <v>6</v>
      </c>
      <c r="E31" s="36" t="s">
        <v>11</v>
      </c>
      <c r="F31" s="142"/>
      <c r="G31" s="38" t="s">
        <v>2</v>
      </c>
      <c r="H31" s="39" t="s">
        <v>3</v>
      </c>
      <c r="I31" s="110"/>
      <c r="J31" s="1" t="s">
        <v>35</v>
      </c>
      <c r="K31" s="20"/>
      <c r="L31" s="66" t="s">
        <v>5</v>
      </c>
      <c r="M31" s="66" t="s">
        <v>6</v>
      </c>
      <c r="N31" s="36" t="s">
        <v>11</v>
      </c>
      <c r="O31" s="142"/>
      <c r="P31" s="38" t="s">
        <v>2</v>
      </c>
      <c r="Q31" s="39" t="s">
        <v>3</v>
      </c>
      <c r="U31" s="89"/>
    </row>
    <row r="32" spans="1:21">
      <c r="A32" s="60" t="s">
        <v>36</v>
      </c>
      <c r="B32" s="23"/>
      <c r="C32" s="24"/>
      <c r="D32" s="24"/>
      <c r="E32" s="48">
        <v>0</v>
      </c>
      <c r="F32" s="142"/>
      <c r="G32" s="22"/>
      <c r="H32" s="25"/>
      <c r="I32" s="120"/>
      <c r="J32" s="60" t="s">
        <v>36</v>
      </c>
      <c r="K32" s="23"/>
      <c r="L32" s="24"/>
      <c r="M32" s="24"/>
      <c r="N32" s="48">
        <v>0</v>
      </c>
      <c r="O32" s="142"/>
      <c r="P32" s="22"/>
      <c r="Q32" s="25"/>
      <c r="U32" s="105"/>
    </row>
    <row r="33" spans="1:21" ht="15" customHeight="1">
      <c r="A33" s="9" t="s">
        <v>37</v>
      </c>
      <c r="B33" s="13"/>
      <c r="C33" s="17"/>
      <c r="D33" s="17"/>
      <c r="E33" s="54">
        <v>0</v>
      </c>
      <c r="F33" s="142"/>
      <c r="G33" s="57">
        <v>0</v>
      </c>
      <c r="H33" s="53">
        <v>0</v>
      </c>
      <c r="I33" s="116"/>
      <c r="J33" s="9" t="s">
        <v>37</v>
      </c>
      <c r="K33" s="13"/>
      <c r="L33" s="17"/>
      <c r="M33" s="17"/>
      <c r="N33" s="54">
        <v>0</v>
      </c>
      <c r="O33" s="142"/>
      <c r="P33" s="57">
        <v>0</v>
      </c>
      <c r="Q33" s="53">
        <v>0</v>
      </c>
      <c r="U33" s="89">
        <f>SUM(N33-E33)</f>
        <v>0</v>
      </c>
    </row>
    <row r="34" spans="1:21" ht="27.95" customHeight="1">
      <c r="A34" s="137" t="s">
        <v>38</v>
      </c>
      <c r="B34" s="138"/>
      <c r="C34" s="66" t="s">
        <v>5</v>
      </c>
      <c r="D34" s="66" t="s">
        <v>6</v>
      </c>
      <c r="E34" s="36" t="s">
        <v>11</v>
      </c>
      <c r="F34" s="142"/>
      <c r="G34" s="88" t="s">
        <v>2</v>
      </c>
      <c r="H34" s="89" t="s">
        <v>3</v>
      </c>
      <c r="I34" s="110"/>
      <c r="J34" s="137" t="s">
        <v>38</v>
      </c>
      <c r="K34" s="138"/>
      <c r="L34" s="66" t="s">
        <v>5</v>
      </c>
      <c r="M34" s="66" t="s">
        <v>6</v>
      </c>
      <c r="N34" s="36" t="s">
        <v>11</v>
      </c>
      <c r="O34" s="144"/>
      <c r="P34" s="88" t="s">
        <v>2</v>
      </c>
      <c r="Q34" s="89" t="s">
        <v>3</v>
      </c>
      <c r="U34" s="89"/>
    </row>
    <row r="35" spans="1:21" ht="60" customHeight="1">
      <c r="A35" s="15" t="s">
        <v>55</v>
      </c>
      <c r="B35" s="4"/>
      <c r="C35" s="49" t="s">
        <v>49</v>
      </c>
      <c r="D35" s="12">
        <v>75</v>
      </c>
      <c r="E35" s="48">
        <v>5400</v>
      </c>
      <c r="F35" s="142"/>
      <c r="G35" s="43">
        <v>5400</v>
      </c>
      <c r="H35" s="26"/>
      <c r="I35" s="121"/>
      <c r="J35" s="127" t="s">
        <v>55</v>
      </c>
      <c r="K35" s="4"/>
      <c r="L35" s="49">
        <v>0</v>
      </c>
      <c r="M35" s="12">
        <v>0</v>
      </c>
      <c r="N35" s="48">
        <v>0</v>
      </c>
      <c r="O35" s="145"/>
      <c r="P35" s="43">
        <v>0</v>
      </c>
      <c r="Q35" s="26"/>
      <c r="U35" s="89">
        <f t="shared" ref="U35:U38" si="0">SUM(N35-E35)</f>
        <v>-5400</v>
      </c>
    </row>
    <row r="36" spans="1:21" ht="27.95" customHeight="1">
      <c r="A36" s="15" t="s">
        <v>48</v>
      </c>
      <c r="B36" s="4"/>
      <c r="C36" s="49" t="s">
        <v>39</v>
      </c>
      <c r="D36" s="5">
        <v>0.05</v>
      </c>
      <c r="E36" s="48">
        <v>1250</v>
      </c>
      <c r="F36" s="142"/>
      <c r="G36" s="43">
        <v>1250</v>
      </c>
      <c r="H36" s="26"/>
      <c r="I36" s="121"/>
      <c r="J36" s="127" t="s">
        <v>65</v>
      </c>
      <c r="K36" s="4"/>
      <c r="L36" s="40">
        <v>24440</v>
      </c>
      <c r="M36" s="5">
        <v>0.05</v>
      </c>
      <c r="N36" s="48">
        <f>M36*24400</f>
        <v>1220</v>
      </c>
      <c r="O36" s="145"/>
      <c r="P36" s="43">
        <f>N36</f>
        <v>1220</v>
      </c>
      <c r="Q36" s="26"/>
      <c r="U36" s="89">
        <f t="shared" si="0"/>
        <v>-30</v>
      </c>
    </row>
    <row r="37" spans="1:21" ht="107.25" customHeight="1">
      <c r="A37" s="85" t="s">
        <v>54</v>
      </c>
      <c r="B37" s="84"/>
      <c r="C37" s="86" t="s">
        <v>51</v>
      </c>
      <c r="D37" s="90">
        <v>50</v>
      </c>
      <c r="E37" s="91">
        <v>10800</v>
      </c>
      <c r="F37" s="142"/>
      <c r="G37" s="92"/>
      <c r="H37" s="87">
        <v>10800</v>
      </c>
      <c r="I37" s="114"/>
      <c r="J37" s="130" t="s">
        <v>54</v>
      </c>
      <c r="K37" s="84"/>
      <c r="L37" s="86" t="s">
        <v>51</v>
      </c>
      <c r="M37" s="90">
        <v>50</v>
      </c>
      <c r="N37" s="91">
        <v>10800</v>
      </c>
      <c r="O37" s="145"/>
      <c r="P37" s="92"/>
      <c r="Q37" s="87">
        <v>10800</v>
      </c>
      <c r="U37" s="89">
        <f t="shared" si="0"/>
        <v>0</v>
      </c>
    </row>
    <row r="38" spans="1:21" ht="15" customHeight="1">
      <c r="A38" s="9" t="s">
        <v>40</v>
      </c>
      <c r="B38" s="20"/>
      <c r="C38" s="17"/>
      <c r="D38" s="17"/>
      <c r="E38" s="54">
        <f>SUM(E35:E37)</f>
        <v>17450</v>
      </c>
      <c r="F38" s="142"/>
      <c r="G38" s="55">
        <v>6650</v>
      </c>
      <c r="H38" s="53">
        <v>10800</v>
      </c>
      <c r="I38" s="116"/>
      <c r="J38" s="9" t="s">
        <v>40</v>
      </c>
      <c r="K38" s="20"/>
      <c r="L38" s="17"/>
      <c r="M38" s="17"/>
      <c r="N38" s="54">
        <f>SUM(N35:N37)</f>
        <v>12020</v>
      </c>
      <c r="O38" s="145"/>
      <c r="P38" s="55">
        <f>SUM(P35:P37)</f>
        <v>1220</v>
      </c>
      <c r="Q38" s="125">
        <f>SUM(Q35:Q37)</f>
        <v>10800</v>
      </c>
      <c r="U38" s="89">
        <f t="shared" si="0"/>
        <v>-5430</v>
      </c>
    </row>
    <row r="39" spans="1:21" ht="15.75" thickBot="1">
      <c r="A39" s="28"/>
      <c r="B39" s="29"/>
      <c r="C39" s="30"/>
      <c r="D39" s="30"/>
      <c r="E39" s="31"/>
      <c r="F39" s="142"/>
      <c r="G39" s="32"/>
      <c r="H39" s="33"/>
      <c r="I39" s="122"/>
      <c r="J39" s="28"/>
      <c r="K39" s="29"/>
      <c r="L39" s="30"/>
      <c r="M39" s="30"/>
      <c r="N39" s="31"/>
      <c r="O39" s="145"/>
      <c r="P39" s="32"/>
      <c r="Q39" s="33"/>
      <c r="U39" s="106"/>
    </row>
    <row r="40" spans="1:21" ht="15" customHeight="1" thickBot="1">
      <c r="A40" s="62" t="s">
        <v>41</v>
      </c>
      <c r="B40" s="63"/>
      <c r="C40" s="61"/>
      <c r="D40" s="34"/>
      <c r="E40" s="65">
        <v>896005</v>
      </c>
      <c r="F40" s="147"/>
      <c r="G40" s="68">
        <v>589955</v>
      </c>
      <c r="H40" s="68">
        <v>306050</v>
      </c>
      <c r="I40" s="116"/>
      <c r="J40" s="62" t="s">
        <v>41</v>
      </c>
      <c r="K40" s="63"/>
      <c r="L40" s="61"/>
      <c r="M40" s="34"/>
      <c r="N40" s="65">
        <f>N38+N33+N30+N26+N18+N14+N9</f>
        <v>638605</v>
      </c>
      <c r="O40" s="145"/>
      <c r="P40" s="68">
        <f>P38+P30+P26+P18+P21+P14+P9</f>
        <v>466235</v>
      </c>
      <c r="Q40" s="68">
        <f>Q38+Q30+Q26+Q18+Q21+Q14+Q9</f>
        <v>172370</v>
      </c>
      <c r="U40" s="89">
        <f>SUM(N40-E40)</f>
        <v>-257400</v>
      </c>
    </row>
    <row r="41" spans="1:21" ht="27.95" customHeight="1">
      <c r="A41" s="9" t="s">
        <v>8</v>
      </c>
      <c r="B41" s="35"/>
      <c r="C41" s="66" t="s">
        <v>5</v>
      </c>
      <c r="D41" s="66" t="s">
        <v>6</v>
      </c>
      <c r="E41" s="36" t="s">
        <v>11</v>
      </c>
      <c r="F41" s="142"/>
      <c r="G41" s="67" t="s">
        <v>2</v>
      </c>
      <c r="H41" s="39" t="s">
        <v>3</v>
      </c>
      <c r="I41" s="110"/>
      <c r="J41" s="9" t="s">
        <v>8</v>
      </c>
      <c r="K41" s="35"/>
      <c r="L41" s="66" t="s">
        <v>5</v>
      </c>
      <c r="M41" s="66" t="s">
        <v>6</v>
      </c>
      <c r="N41" s="36" t="s">
        <v>11</v>
      </c>
      <c r="O41" s="145"/>
      <c r="P41" s="67" t="s">
        <v>2</v>
      </c>
      <c r="Q41" s="39" t="s">
        <v>3</v>
      </c>
      <c r="U41" s="89"/>
    </row>
    <row r="42" spans="1:21" ht="29.25" customHeight="1" thickBot="1">
      <c r="A42" s="73" t="s">
        <v>42</v>
      </c>
      <c r="B42" s="74"/>
      <c r="C42" s="76">
        <v>896005</v>
      </c>
      <c r="D42" s="77">
        <v>0.31</v>
      </c>
      <c r="E42" s="78">
        <v>277762</v>
      </c>
      <c r="F42" s="142"/>
      <c r="G42" s="81">
        <v>224001</v>
      </c>
      <c r="H42" s="82">
        <v>53761</v>
      </c>
      <c r="I42" s="123"/>
      <c r="J42" s="73" t="s">
        <v>42</v>
      </c>
      <c r="K42" s="74"/>
      <c r="L42" s="76">
        <f>N40</f>
        <v>638605</v>
      </c>
      <c r="M42" s="77">
        <v>0.31</v>
      </c>
      <c r="N42" s="78">
        <f>L42*M42</f>
        <v>197967.55</v>
      </c>
      <c r="O42" s="145"/>
      <c r="P42" s="81">
        <f>N42</f>
        <v>197967.55</v>
      </c>
      <c r="Q42" s="82">
        <v>0</v>
      </c>
      <c r="U42" s="89">
        <f t="shared" ref="U42:U44" si="1">SUM(N42-E42)</f>
        <v>-79794.450000000012</v>
      </c>
    </row>
    <row r="43" spans="1:21" ht="15" customHeight="1" thickBot="1">
      <c r="A43" s="75" t="s">
        <v>43</v>
      </c>
      <c r="B43" s="63"/>
      <c r="C43" s="79"/>
      <c r="D43" s="34"/>
      <c r="E43" s="80">
        <f>SUM(E42:E42)</f>
        <v>277762</v>
      </c>
      <c r="F43" s="148"/>
      <c r="G43" s="83">
        <f>SUM(G42:G42)</f>
        <v>224001</v>
      </c>
      <c r="H43" s="80">
        <f>SUM(H42:H42)</f>
        <v>53761</v>
      </c>
      <c r="I43" s="113"/>
      <c r="J43" s="75" t="s">
        <v>43</v>
      </c>
      <c r="K43" s="63"/>
      <c r="L43" s="79"/>
      <c r="M43" s="34"/>
      <c r="N43" s="80">
        <f>SUM(N42:N42)</f>
        <v>197967.55</v>
      </c>
      <c r="O43" s="145"/>
      <c r="P43" s="83">
        <f>SUM(P42:P42)</f>
        <v>197967.55</v>
      </c>
      <c r="Q43" s="80">
        <f>SUM(Q42:Q42)</f>
        <v>0</v>
      </c>
      <c r="U43" s="89">
        <f t="shared" si="1"/>
        <v>-79794.450000000012</v>
      </c>
    </row>
    <row r="44" spans="1:21" ht="15" customHeight="1" thickBot="1">
      <c r="A44" s="75" t="s">
        <v>44</v>
      </c>
      <c r="B44" s="63"/>
      <c r="C44" s="79"/>
      <c r="D44" s="34"/>
      <c r="E44" s="80">
        <f>E43+E40</f>
        <v>1173767</v>
      </c>
      <c r="F44" s="148"/>
      <c r="G44" s="83">
        <f>G43+G40</f>
        <v>813956</v>
      </c>
      <c r="H44" s="80">
        <f>H43+H40</f>
        <v>359811</v>
      </c>
      <c r="I44" s="113"/>
      <c r="J44" s="75" t="s">
        <v>44</v>
      </c>
      <c r="K44" s="63"/>
      <c r="L44" s="79"/>
      <c r="M44" s="34"/>
      <c r="N44" s="80">
        <f>N43+N40</f>
        <v>836572.55</v>
      </c>
      <c r="O44" s="146"/>
      <c r="P44" s="83">
        <f>P43+P40</f>
        <v>664202.55000000005</v>
      </c>
      <c r="Q44" s="80">
        <f>Q43+Q40</f>
        <v>172370</v>
      </c>
      <c r="U44" s="89">
        <f t="shared" si="1"/>
        <v>-337194.44999999995</v>
      </c>
    </row>
    <row r="45" spans="1:21">
      <c r="P45" s="124"/>
    </row>
    <row r="46" spans="1:21">
      <c r="P46" s="150"/>
      <c r="Q46" s="149"/>
    </row>
    <row r="47" spans="1:21">
      <c r="N47" s="124"/>
      <c r="Q47" s="124"/>
    </row>
  </sheetData>
  <mergeCells count="19">
    <mergeCell ref="C4:E4"/>
    <mergeCell ref="F17:F21"/>
    <mergeCell ref="F22:F30"/>
    <mergeCell ref="A3:H3"/>
    <mergeCell ref="J4:K4"/>
    <mergeCell ref="J3:S3"/>
    <mergeCell ref="A1:Q1"/>
    <mergeCell ref="J34:K34"/>
    <mergeCell ref="L4:N4"/>
    <mergeCell ref="P4:Q4"/>
    <mergeCell ref="O17:O21"/>
    <mergeCell ref="O22:O30"/>
    <mergeCell ref="O31:O33"/>
    <mergeCell ref="O34:O44"/>
    <mergeCell ref="A4:B4"/>
    <mergeCell ref="F31:F33"/>
    <mergeCell ref="A34:B34"/>
    <mergeCell ref="F34:F44"/>
    <mergeCell ref="G4:H4"/>
  </mergeCells>
  <phoneticPr fontId="9" type="noConversion"/>
  <pageMargins left="0.7" right="0.7" top="0.75" bottom="0.75" header="0.3" footer="0.3"/>
  <pageSetup paperSize="5" scale="52" fitToHeight="0" orientation="landscape" r:id="rId1"/>
  <headerFooter>
    <oddFooter>&amp;LSAMPLE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Booz Allen Hamilton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Shea, Joselle [USA]</dc:creator>
  <cp:lastModifiedBy>Arleta Cobb - Contractor</cp:lastModifiedBy>
  <cp:lastPrinted>2015-02-10T21:06:54Z</cp:lastPrinted>
  <dcterms:created xsi:type="dcterms:W3CDTF">2013-04-17T19:26:28Z</dcterms:created>
  <dcterms:modified xsi:type="dcterms:W3CDTF">2016-11-07T16:41:37Z</dcterms:modified>
</cp:coreProperties>
</file>