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rebeccafairchild-lewis/Google Drive/SLIGP 2.0/Outreach and Application Documents/5.a Deliverables/"/>
    </mc:Choice>
  </mc:AlternateContent>
  <bookViews>
    <workbookView xWindow="0" yWindow="460" windowWidth="28800" windowHeight="174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E8" i="1"/>
  <c r="D10" i="1"/>
  <c r="E10" i="1"/>
  <c r="D11" i="1"/>
  <c r="E11" i="1"/>
  <c r="D12" i="1"/>
  <c r="E12" i="1"/>
  <c r="E13" i="1"/>
  <c r="D41" i="1"/>
  <c r="E41" i="1"/>
  <c r="E17" i="1"/>
  <c r="G17" i="1"/>
  <c r="I17" i="1"/>
  <c r="K17" i="1"/>
  <c r="G5" i="1"/>
  <c r="H10" i="1"/>
  <c r="G37" i="1"/>
  <c r="G31" i="1"/>
  <c r="E24" i="1"/>
  <c r="G24" i="1"/>
  <c r="E25" i="1"/>
  <c r="G25" i="1"/>
  <c r="G26" i="1"/>
  <c r="G21" i="1"/>
  <c r="E15" i="1"/>
  <c r="G15" i="1"/>
  <c r="E16" i="1"/>
  <c r="G16" i="1"/>
  <c r="G18" i="1"/>
  <c r="G13" i="1"/>
  <c r="G6" i="1"/>
  <c r="G7" i="1"/>
  <c r="G8" i="1"/>
  <c r="G39" i="1"/>
  <c r="G42" i="1"/>
  <c r="G43" i="1"/>
  <c r="E23" i="1"/>
  <c r="H41" i="1"/>
  <c r="H42" i="1"/>
  <c r="E36" i="1"/>
  <c r="H36" i="1"/>
  <c r="H37" i="1"/>
  <c r="H31" i="1"/>
  <c r="H26" i="1"/>
  <c r="H21" i="1"/>
  <c r="H18" i="1"/>
  <c r="H11" i="1"/>
  <c r="H12" i="1"/>
  <c r="H13" i="1"/>
  <c r="H8" i="1"/>
  <c r="H39" i="1"/>
  <c r="H43" i="1"/>
  <c r="H45" i="1"/>
  <c r="K29" i="1"/>
  <c r="L29" i="1"/>
  <c r="M29" i="1"/>
  <c r="K30" i="1"/>
  <c r="L30" i="1"/>
  <c r="M30" i="1"/>
  <c r="E28" i="1"/>
  <c r="I28" i="1"/>
  <c r="K28" i="1"/>
  <c r="L28" i="1"/>
  <c r="M28" i="1"/>
  <c r="J31" i="1"/>
  <c r="K25" i="1"/>
  <c r="L25" i="1"/>
  <c r="M25" i="1"/>
  <c r="I24" i="1"/>
  <c r="K24" i="1"/>
  <c r="L24" i="1"/>
  <c r="M24" i="1"/>
  <c r="K23" i="1"/>
  <c r="L23" i="1"/>
  <c r="M23" i="1"/>
  <c r="I16" i="1"/>
  <c r="K16" i="1"/>
  <c r="L16" i="1"/>
  <c r="M16" i="1"/>
  <c r="L17" i="1"/>
  <c r="M17" i="1"/>
  <c r="I15" i="1"/>
  <c r="K15" i="1"/>
  <c r="L15" i="1"/>
  <c r="M15" i="1"/>
  <c r="J36" i="1"/>
  <c r="I5" i="1"/>
  <c r="I6" i="1"/>
  <c r="I7" i="1"/>
  <c r="J10" i="1"/>
  <c r="E29" i="1"/>
  <c r="E30" i="1"/>
  <c r="I31" i="1"/>
  <c r="I18" i="1"/>
  <c r="I26" i="1"/>
  <c r="I8" i="1"/>
  <c r="I37" i="1"/>
  <c r="I13" i="1"/>
  <c r="I39" i="1"/>
  <c r="I42" i="1"/>
  <c r="I43" i="1"/>
  <c r="J37" i="1"/>
  <c r="J11" i="1"/>
  <c r="J12" i="1"/>
  <c r="J13" i="1"/>
  <c r="J26" i="1"/>
  <c r="J18" i="1"/>
  <c r="J8" i="1"/>
  <c r="J39" i="1"/>
  <c r="J41" i="1"/>
  <c r="J42" i="1"/>
  <c r="J43" i="1"/>
  <c r="J45" i="1"/>
  <c r="L12" i="1"/>
  <c r="K12" i="1"/>
  <c r="M12" i="1"/>
  <c r="L11" i="1"/>
  <c r="K11" i="1"/>
  <c r="M11" i="1"/>
  <c r="L10" i="1"/>
  <c r="K10" i="1"/>
  <c r="M10" i="1"/>
  <c r="K5" i="1"/>
  <c r="L5" i="1"/>
  <c r="M5" i="1"/>
  <c r="G45" i="1"/>
  <c r="I45" i="1"/>
  <c r="L36" i="1"/>
  <c r="L37" i="1"/>
  <c r="L31" i="1"/>
  <c r="L26" i="1"/>
  <c r="L18" i="1"/>
  <c r="L13" i="1"/>
  <c r="L8" i="1"/>
  <c r="L39" i="1"/>
  <c r="L42" i="1"/>
  <c r="L43" i="1"/>
  <c r="K42" i="1"/>
  <c r="K36" i="1"/>
  <c r="K37" i="1"/>
  <c r="K34" i="1"/>
  <c r="K31" i="1"/>
  <c r="K26" i="1"/>
  <c r="K21" i="1"/>
  <c r="K18" i="1"/>
  <c r="K13" i="1"/>
  <c r="K8" i="1"/>
  <c r="K39" i="1"/>
  <c r="K43" i="1"/>
  <c r="M43" i="1"/>
  <c r="L45" i="1"/>
  <c r="K45" i="1"/>
  <c r="E31" i="1"/>
  <c r="M26" i="1"/>
  <c r="M18" i="1"/>
  <c r="M31" i="1"/>
  <c r="M13" i="1"/>
  <c r="M8" i="1"/>
  <c r="M37" i="1"/>
  <c r="M21" i="1"/>
  <c r="M39" i="1"/>
  <c r="M42" i="1"/>
  <c r="K6" i="1"/>
  <c r="L6" i="1"/>
  <c r="M6" i="1"/>
  <c r="K7" i="1"/>
  <c r="L7" i="1"/>
  <c r="M7" i="1"/>
  <c r="L41" i="1"/>
  <c r="K20" i="1"/>
  <c r="K33" i="1"/>
  <c r="K41" i="1"/>
  <c r="E37" i="1"/>
  <c r="E26" i="1"/>
  <c r="E20" i="1"/>
  <c r="E21" i="1"/>
  <c r="E18" i="1"/>
  <c r="E39" i="1"/>
  <c r="E42" i="1"/>
  <c r="E43" i="1"/>
</calcChain>
</file>

<file path=xl/sharedStrings.xml><?xml version="1.0" encoding="utf-8"?>
<sst xmlns="http://schemas.openxmlformats.org/spreadsheetml/2006/main" count="133" uniqueCount="51">
  <si>
    <t>Category</t>
  </si>
  <si>
    <t>Detailed Description of Budget 
(for full grant period)</t>
  </si>
  <si>
    <t>a.  Personnel</t>
  </si>
  <si>
    <t>Quantity</t>
  </si>
  <si>
    <t>Unit Cost</t>
  </si>
  <si>
    <t xml:space="preserve">Total Cost </t>
  </si>
  <si>
    <t>Federal</t>
  </si>
  <si>
    <t>Non-Federal</t>
  </si>
  <si>
    <t xml:space="preserve">     Total Personnel</t>
  </si>
  <si>
    <t xml:space="preserve">
b. Fringe
</t>
  </si>
  <si>
    <t>Total Fringe</t>
  </si>
  <si>
    <t>c. Travel</t>
  </si>
  <si>
    <t xml:space="preserve">     Total Travel</t>
  </si>
  <si>
    <t>d.  Equipment</t>
  </si>
  <si>
    <t xml:space="preserve">     Total Equipment</t>
  </si>
  <si>
    <t>e. Supplies</t>
  </si>
  <si>
    <t xml:space="preserve">     Total Supplies</t>
  </si>
  <si>
    <t>f.  Contractual</t>
  </si>
  <si>
    <t xml:space="preserve">     Total Contractual</t>
  </si>
  <si>
    <t>g.  Construction</t>
  </si>
  <si>
    <t xml:space="preserve">     Total Construction</t>
  </si>
  <si>
    <t>h.  Other</t>
  </si>
  <si>
    <t xml:space="preserve">     Total Other</t>
  </si>
  <si>
    <t>Total Direct Charges</t>
  </si>
  <si>
    <t>i.  Indirect Costs</t>
  </si>
  <si>
    <t xml:space="preserve">     Total Indirect</t>
  </si>
  <si>
    <t>TOTALS</t>
  </si>
  <si>
    <t>Match Proportion:</t>
  </si>
  <si>
    <t>XXX SLIGP 2.0 Detailed Budget Spreadsheet</t>
  </si>
  <si>
    <t>Total Project Costs</t>
  </si>
  <si>
    <t>Goal:</t>
  </si>
  <si>
    <t>Legal Counsel</t>
  </si>
  <si>
    <t>Total Breakdown of Costs</t>
  </si>
  <si>
    <t>Program Manager:
The program manager will spend 75% of their time on SLIGP 2.0 Grant Activities for 2 years.  The annual salary is $100,000.</t>
  </si>
  <si>
    <t>Grant Manager.
The project manager will spend 75% of their time on SLIGP 2.0 grant activities for 2 years.  The annual salary is $80,000.</t>
  </si>
  <si>
    <t>Program Manager:
Fringe is calculated at 30% of salary, for the portion of time spent on SLIGP 2.0 activities.</t>
  </si>
  <si>
    <t>Grant Manager:
Fringe is calculated at 30% of salary, for the portion of time spent on SLIGP 2.0 activities.</t>
  </si>
  <si>
    <t>Communications Specialist:
Fringe is calculated at 30% of salary, for the portion of time spent on SLIGP 2.0 activities.</t>
  </si>
  <si>
    <t>Increment 1</t>
  </si>
  <si>
    <t>Increment 2</t>
  </si>
  <si>
    <t>General Office supplies, to include but not limited to copy paper,pens,binders, etc - average estimate $75.00 per month</t>
  </si>
  <si>
    <t>Program Specialist:
This position will spend 25% of their time on SLIGP 2.0 grant activities.  The annual salary is $60,000.</t>
  </si>
  <si>
    <t xml:space="preserve">In-State:  Two employees, traveling together, to take 1 trip per quarter for 8 quarters for a total of 16 trips.  Airfare for each traveler will be $425.00, per diem of $45.00 a day for three days and lodging of $95 a night for two nights.  The cost of each trip per person is approximately $750.  There will be 16 trips (2 people for 8 trips).  </t>
  </si>
  <si>
    <t>In state travel sponsored for 25 stakeholders to attend FirstNet planning Committee (FPC) meeting each month for a total of 24 months. The stakeholders are to be sponsored for each of the 24 meetings for a total of 600 trips. Average cost per trip is $103 for 600 trips for a total of $61,800 for the grant period.</t>
  </si>
  <si>
    <t>Meeting supplies to include but not limited to, handouts, binders, memory sticks, estimated at $633.50 x 8 quarters</t>
  </si>
  <si>
    <t>Laptops, hardware, and initial start-up up costs for 3 Laptops ($1,800 each but FTE allocation for 3 positions is 58% = $1,044)</t>
  </si>
  <si>
    <t>Technical &amp; Coverage Consultant</t>
  </si>
  <si>
    <t>Project Management consultant</t>
  </si>
  <si>
    <t>Indirect Costs
15% of all SLIGP funded personnel wages and fringe. Indirect costs go to General Support Division to pay salaries for HR, Finance, and IT which benefits the state agency overall.</t>
  </si>
  <si>
    <r>
      <t>Out of state travel for regional and national meetings with FirstNet or other approved stakeholders.  Three employees will travel to a total of 4 meetings. Total number of trips is 12 at a cost of  approximately $1,350 including: $800 round trip airfare, $370 total lodging for two nights and estimated per diem of $180 at $60 a day for three days</t>
    </r>
    <r>
      <rPr>
        <b/>
        <sz val="11"/>
        <color theme="1"/>
        <rFont val="Arial"/>
        <family val="2"/>
      </rPr>
      <t xml:space="preserve">.  </t>
    </r>
  </si>
  <si>
    <t>Stakeholder time for attendance at governance meetings, stakeholder events and FirstNet or partner events.  Average of $26.50/hour. 25 stakeholders for  10 4-hour meetings for a total of 1,000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</si>
</sst>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Times Bold Italic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5">
    <xf numFmtId="0" fontId="0" fillId="0" borderId="0" xfId="0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9" xfId="0" applyFont="1" applyFill="1" applyBorder="1" applyProtection="1"/>
    <xf numFmtId="0" fontId="4" fillId="0" borderId="2" xfId="0" applyFont="1" applyBorder="1" applyProtection="1"/>
    <xf numFmtId="0" fontId="5" fillId="0" borderId="3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5" fontId="6" fillId="0" borderId="4" xfId="0" applyNumberFormat="1" applyFont="1" applyBorder="1" applyAlignment="1" applyProtection="1">
      <alignment horizontal="center" vertical="center"/>
      <protection locked="0"/>
    </xf>
    <xf numFmtId="6" fontId="6" fillId="0" borderId="1" xfId="1" applyNumberFormat="1" applyFont="1" applyBorder="1" applyAlignment="1" applyProtection="1">
      <alignment horizontal="center" vertical="center"/>
    </xf>
    <xf numFmtId="0" fontId="6" fillId="0" borderId="9" xfId="0" applyFont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9" fontId="0" fillId="0" borderId="0" xfId="2" applyFont="1"/>
    <xf numFmtId="0" fontId="7" fillId="0" borderId="29" xfId="0" applyFont="1" applyFill="1" applyBorder="1" applyAlignment="1" applyProtection="1">
      <alignment vertical="center" wrapText="1"/>
    </xf>
    <xf numFmtId="0" fontId="6" fillId="0" borderId="29" xfId="0" applyFont="1" applyBorder="1" applyProtection="1">
      <protection locked="0"/>
    </xf>
    <xf numFmtId="0" fontId="5" fillId="0" borderId="32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5" fillId="0" borderId="24" xfId="0" applyFont="1" applyBorder="1" applyAlignment="1" applyProtection="1">
      <alignment vertical="center"/>
    </xf>
    <xf numFmtId="0" fontId="6" fillId="0" borderId="25" xfId="0" applyFont="1" applyBorder="1" applyProtection="1"/>
    <xf numFmtId="0" fontId="5" fillId="0" borderId="2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/>
    </xf>
    <xf numFmtId="0" fontId="4" fillId="0" borderId="33" xfId="0" applyFont="1" applyBorder="1" applyProtection="1"/>
    <xf numFmtId="0" fontId="5" fillId="2" borderId="14" xfId="0" applyFont="1" applyFill="1" applyBorder="1" applyProtection="1"/>
    <xf numFmtId="0" fontId="5" fillId="0" borderId="24" xfId="0" applyFont="1" applyBorder="1" applyAlignment="1" applyProtection="1">
      <alignment horizontal="left" vertical="center" wrapText="1"/>
    </xf>
    <xf numFmtId="0" fontId="4" fillId="0" borderId="25" xfId="0" applyFont="1" applyBorder="1" applyProtection="1"/>
    <xf numFmtId="0" fontId="4" fillId="0" borderId="21" xfId="0" applyFont="1" applyBorder="1" applyProtection="1"/>
    <xf numFmtId="0" fontId="5" fillId="3" borderId="38" xfId="0" applyFont="1" applyFill="1" applyBorder="1" applyProtection="1"/>
    <xf numFmtId="0" fontId="5" fillId="0" borderId="34" xfId="0" applyFont="1" applyBorder="1" applyAlignment="1" applyProtection="1">
      <alignment vertical="center"/>
    </xf>
    <xf numFmtId="0" fontId="5" fillId="0" borderId="36" xfId="0" applyFont="1" applyBorder="1" applyAlignment="1" applyProtection="1">
      <alignment wrapText="1"/>
    </xf>
    <xf numFmtId="0" fontId="5" fillId="0" borderId="40" xfId="0" applyFont="1" applyBorder="1" applyAlignment="1" applyProtection="1">
      <alignment horizontal="center" vertical="center"/>
    </xf>
    <xf numFmtId="0" fontId="6" fillId="0" borderId="41" xfId="0" applyFont="1" applyBorder="1" applyProtection="1"/>
    <xf numFmtId="0" fontId="6" fillId="3" borderId="14" xfId="0" applyFont="1" applyFill="1" applyBorder="1" applyProtection="1"/>
    <xf numFmtId="0" fontId="5" fillId="0" borderId="24" xfId="0" applyFont="1" applyBorder="1" applyAlignment="1" applyProtection="1">
      <alignment vertical="center" wrapText="1"/>
    </xf>
    <xf numFmtId="0" fontId="6" fillId="3" borderId="14" xfId="0" applyFont="1" applyFill="1" applyBorder="1" applyAlignment="1" applyProtection="1">
      <alignment horizontal="center" vertical="center"/>
    </xf>
    <xf numFmtId="44" fontId="6" fillId="0" borderId="4" xfId="1" applyFont="1" applyBorder="1" applyAlignment="1" applyProtection="1">
      <alignment horizontal="right"/>
      <protection locked="0"/>
    </xf>
    <xf numFmtId="44" fontId="5" fillId="0" borderId="20" xfId="1" applyFont="1" applyFill="1" applyBorder="1" applyAlignment="1" applyProtection="1">
      <alignment horizontal="right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26" xfId="0" applyFont="1" applyBorder="1" applyProtection="1"/>
    <xf numFmtId="0" fontId="6" fillId="3" borderId="8" xfId="0" applyFont="1" applyFill="1" applyBorder="1" applyProtection="1"/>
    <xf numFmtId="165" fontId="5" fillId="0" borderId="10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0" fontId="5" fillId="0" borderId="41" xfId="0" applyFont="1" applyBorder="1" applyProtection="1"/>
    <xf numFmtId="164" fontId="5" fillId="2" borderId="36" xfId="0" applyNumberFormat="1" applyFont="1" applyFill="1" applyBorder="1" applyAlignment="1" applyProtection="1">
      <alignment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4" borderId="40" xfId="0" applyFont="1" applyFill="1" applyBorder="1" applyAlignment="1" applyProtection="1">
      <alignment horizontal="center" vertical="center"/>
    </xf>
    <xf numFmtId="0" fontId="6" fillId="4" borderId="42" xfId="0" applyFont="1" applyFill="1" applyBorder="1" applyProtection="1"/>
    <xf numFmtId="0" fontId="6" fillId="4" borderId="43" xfId="0" applyFont="1" applyFill="1" applyBorder="1" applyProtection="1"/>
    <xf numFmtId="0" fontId="5" fillId="0" borderId="18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center"/>
    </xf>
    <xf numFmtId="0" fontId="6" fillId="0" borderId="31" xfId="0" applyFont="1" applyBorder="1" applyAlignment="1" applyProtection="1">
      <alignment horizontal="left" vertical="center" wrapText="1"/>
    </xf>
    <xf numFmtId="0" fontId="0" fillId="0" borderId="3" xfId="0" applyBorder="1"/>
    <xf numFmtId="0" fontId="6" fillId="0" borderId="7" xfId="0" applyFont="1" applyFill="1" applyBorder="1" applyAlignment="1" applyProtection="1">
      <alignment horizontal="center" wrapText="1"/>
    </xf>
    <xf numFmtId="9" fontId="6" fillId="0" borderId="7" xfId="2" applyFont="1" applyBorder="1" applyAlignment="1" applyProtection="1">
      <alignment horizontal="center" wrapText="1"/>
    </xf>
    <xf numFmtId="0" fontId="5" fillId="0" borderId="27" xfId="0" applyFont="1" applyBorder="1" applyAlignment="1" applyProtection="1">
      <alignment horizontal="center" wrapText="1"/>
    </xf>
    <xf numFmtId="0" fontId="6" fillId="3" borderId="14" xfId="0" applyFont="1" applyFill="1" applyBorder="1" applyAlignment="1" applyProtection="1"/>
    <xf numFmtId="0" fontId="5" fillId="0" borderId="47" xfId="0" applyFont="1" applyBorder="1" applyAlignment="1" applyProtection="1">
      <alignment vertical="center"/>
    </xf>
    <xf numFmtId="0" fontId="6" fillId="0" borderId="48" xfId="0" applyFont="1" applyBorder="1" applyProtection="1"/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6" fontId="6" fillId="0" borderId="7" xfId="0" applyNumberFormat="1" applyFont="1" applyFill="1" applyBorder="1" applyAlignment="1" applyProtection="1">
      <alignment horizontal="center" wrapText="1"/>
    </xf>
    <xf numFmtId="6" fontId="6" fillId="0" borderId="5" xfId="1" applyNumberFormat="1" applyFont="1" applyFill="1" applyBorder="1" applyAlignment="1" applyProtection="1"/>
    <xf numFmtId="6" fontId="5" fillId="2" borderId="14" xfId="0" applyNumberFormat="1" applyFont="1" applyFill="1" applyBorder="1" applyProtection="1"/>
    <xf numFmtId="6" fontId="5" fillId="0" borderId="20" xfId="1" applyNumberFormat="1" applyFont="1" applyFill="1" applyBorder="1" applyAlignment="1" applyProtection="1"/>
    <xf numFmtId="165" fontId="6" fillId="0" borderId="7" xfId="0" applyNumberFormat="1" applyFont="1" applyBorder="1" applyAlignment="1" applyProtection="1">
      <alignment horizontal="center" wrapText="1"/>
    </xf>
    <xf numFmtId="165" fontId="6" fillId="0" borderId="5" xfId="1" applyNumberFormat="1" applyFont="1" applyBorder="1" applyAlignment="1" applyProtection="1">
      <alignment horizontal="right"/>
    </xf>
    <xf numFmtId="165" fontId="5" fillId="3" borderId="38" xfId="0" applyNumberFormat="1" applyFont="1" applyFill="1" applyBorder="1" applyProtection="1"/>
    <xf numFmtId="165" fontId="5" fillId="0" borderId="39" xfId="1" applyNumberFormat="1" applyFont="1" applyFill="1" applyBorder="1" applyAlignment="1" applyProtection="1">
      <alignment horizontal="right" vertical="center"/>
    </xf>
    <xf numFmtId="165" fontId="5" fillId="0" borderId="27" xfId="0" applyNumberFormat="1" applyFont="1" applyBorder="1" applyAlignment="1" applyProtection="1">
      <alignment horizontal="center" wrapText="1"/>
    </xf>
    <xf numFmtId="165" fontId="5" fillId="0" borderId="18" xfId="0" applyNumberFormat="1" applyFont="1" applyBorder="1" applyAlignment="1" applyProtection="1">
      <alignment horizontal="center" wrapText="1"/>
    </xf>
    <xf numFmtId="165" fontId="6" fillId="0" borderId="1" xfId="1" applyNumberFormat="1" applyFont="1" applyFill="1" applyBorder="1" applyAlignment="1" applyProtection="1">
      <alignment horizontal="right"/>
    </xf>
    <xf numFmtId="165" fontId="6" fillId="3" borderId="14" xfId="0" applyNumberFormat="1" applyFont="1" applyFill="1" applyBorder="1" applyAlignment="1" applyProtection="1"/>
    <xf numFmtId="165" fontId="5" fillId="0" borderId="20" xfId="1" applyNumberFormat="1" applyFont="1" applyFill="1" applyBorder="1" applyAlignment="1" applyProtection="1">
      <alignment horizontal="right"/>
    </xf>
    <xf numFmtId="165" fontId="5" fillId="0" borderId="22" xfId="1" applyNumberFormat="1" applyFont="1" applyFill="1" applyBorder="1" applyAlignment="1" applyProtection="1">
      <alignment horizontal="right"/>
    </xf>
    <xf numFmtId="165" fontId="6" fillId="3" borderId="14" xfId="0" applyNumberFormat="1" applyFont="1" applyFill="1" applyBorder="1" applyProtection="1"/>
    <xf numFmtId="165" fontId="5" fillId="0" borderId="14" xfId="1" applyNumberFormat="1" applyFont="1" applyFill="1" applyBorder="1" applyAlignment="1" applyProtection="1">
      <alignment horizontal="right"/>
    </xf>
    <xf numFmtId="165" fontId="6" fillId="0" borderId="5" xfId="0" applyNumberFormat="1" applyFont="1" applyBorder="1" applyAlignment="1" applyProtection="1">
      <alignment horizontal="center" vertical="center" wrapText="1"/>
    </xf>
    <xf numFmtId="165" fontId="6" fillId="3" borderId="8" xfId="0" applyNumberFormat="1" applyFont="1" applyFill="1" applyBorder="1" applyProtection="1"/>
    <xf numFmtId="5" fontId="5" fillId="2" borderId="36" xfId="0" applyNumberFormat="1" applyFont="1" applyFill="1" applyBorder="1" applyAlignment="1" applyProtection="1">
      <alignment wrapText="1"/>
    </xf>
    <xf numFmtId="5" fontId="5" fillId="2" borderId="41" xfId="0" applyNumberFormat="1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wrapText="1"/>
    </xf>
    <xf numFmtId="165" fontId="5" fillId="2" borderId="41" xfId="0" applyNumberFormat="1" applyFont="1" applyFill="1" applyBorder="1" applyAlignment="1" applyProtection="1">
      <alignment wrapText="1"/>
    </xf>
    <xf numFmtId="165" fontId="6" fillId="4" borderId="38" xfId="0" applyNumberFormat="1" applyFont="1" applyFill="1" applyBorder="1" applyProtection="1"/>
    <xf numFmtId="165" fontId="5" fillId="4" borderId="44" xfId="1" applyNumberFormat="1" applyFont="1" applyFill="1" applyBorder="1" applyAlignment="1" applyProtection="1">
      <alignment horizontal="right"/>
    </xf>
    <xf numFmtId="165" fontId="5" fillId="4" borderId="40" xfId="1" applyNumberFormat="1" applyFont="1" applyFill="1" applyBorder="1" applyAlignment="1" applyProtection="1">
      <alignment horizontal="right"/>
    </xf>
    <xf numFmtId="165" fontId="5" fillId="0" borderId="16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 applyProtection="1">
      <alignment wrapText="1"/>
    </xf>
    <xf numFmtId="0" fontId="5" fillId="2" borderId="47" xfId="0" applyFont="1" applyFill="1" applyBorder="1" applyAlignment="1" applyProtection="1">
      <alignment wrapText="1"/>
    </xf>
    <xf numFmtId="0" fontId="5" fillId="2" borderId="39" xfId="0" applyFont="1" applyFill="1" applyBorder="1" applyAlignment="1" applyProtection="1">
      <alignment wrapText="1"/>
    </xf>
    <xf numFmtId="0" fontId="5" fillId="2" borderId="23" xfId="0" applyFont="1" applyFill="1" applyBorder="1" applyAlignment="1" applyProtection="1">
      <alignment wrapText="1"/>
    </xf>
    <xf numFmtId="165" fontId="5" fillId="2" borderId="47" xfId="0" applyNumberFormat="1" applyFont="1" applyFill="1" applyBorder="1" applyAlignment="1" applyProtection="1">
      <alignment wrapText="1"/>
    </xf>
    <xf numFmtId="165" fontId="5" fillId="2" borderId="39" xfId="0" applyNumberFormat="1" applyFont="1" applyFill="1" applyBorder="1" applyAlignment="1" applyProtection="1">
      <alignment wrapText="1"/>
    </xf>
    <xf numFmtId="164" fontId="5" fillId="2" borderId="23" xfId="0" applyNumberFormat="1" applyFont="1" applyFill="1" applyBorder="1" applyAlignment="1" applyProtection="1">
      <alignment wrapText="1"/>
    </xf>
    <xf numFmtId="164" fontId="5" fillId="2" borderId="47" xfId="0" applyNumberFormat="1" applyFont="1" applyFill="1" applyBorder="1" applyAlignment="1" applyProtection="1">
      <alignment wrapText="1"/>
    </xf>
    <xf numFmtId="164" fontId="5" fillId="2" borderId="39" xfId="0" applyNumberFormat="1" applyFont="1" applyFill="1" applyBorder="1" applyAlignment="1" applyProtection="1">
      <alignment wrapText="1"/>
    </xf>
    <xf numFmtId="0" fontId="5" fillId="0" borderId="50" xfId="0" applyFont="1" applyBorder="1" applyAlignment="1">
      <alignment horizontal="center" vertical="center"/>
    </xf>
    <xf numFmtId="164" fontId="5" fillId="0" borderId="28" xfId="0" applyNumberFormat="1" applyFont="1" applyBorder="1" applyAlignment="1" applyProtection="1">
      <alignment horizontal="center" vertical="center" wrapText="1"/>
    </xf>
    <xf numFmtId="165" fontId="6" fillId="0" borderId="51" xfId="0" applyNumberFormat="1" applyFont="1" applyFill="1" applyBorder="1" applyAlignment="1">
      <alignment horizontal="right"/>
    </xf>
    <xf numFmtId="165" fontId="6" fillId="0" borderId="30" xfId="0" applyNumberFormat="1" applyFont="1" applyFill="1" applyBorder="1" applyAlignment="1" applyProtection="1">
      <alignment horizontal="center" vertical="center" wrapText="1"/>
    </xf>
    <xf numFmtId="165" fontId="5" fillId="0" borderId="52" xfId="1" applyNumberFormat="1" applyFont="1" applyFill="1" applyBorder="1" applyAlignment="1" applyProtection="1">
      <alignment horizontal="center" vertical="center"/>
    </xf>
    <xf numFmtId="165" fontId="5" fillId="0" borderId="22" xfId="1" applyNumberFormat="1" applyFont="1" applyFill="1" applyBorder="1" applyAlignment="1" applyProtection="1">
      <alignment horizontal="center" vertical="center"/>
    </xf>
    <xf numFmtId="165" fontId="5" fillId="0" borderId="51" xfId="1" applyNumberFormat="1" applyFont="1" applyFill="1" applyBorder="1" applyAlignment="1" applyProtection="1">
      <alignment horizontal="center" vertical="center"/>
    </xf>
    <xf numFmtId="165" fontId="6" fillId="0" borderId="30" xfId="1" applyNumberFormat="1" applyFont="1" applyFill="1" applyBorder="1" applyAlignment="1" applyProtection="1">
      <alignment horizontal="center"/>
    </xf>
    <xf numFmtId="165" fontId="6" fillId="0" borderId="30" xfId="1" applyNumberFormat="1" applyFont="1" applyFill="1" applyBorder="1" applyAlignment="1" applyProtection="1">
      <alignment horizontal="left"/>
      <protection locked="0"/>
    </xf>
    <xf numFmtId="165" fontId="5" fillId="0" borderId="52" xfId="1" applyNumberFormat="1" applyFont="1" applyFill="1" applyBorder="1" applyAlignment="1" applyProtection="1">
      <alignment horizontal="center"/>
    </xf>
    <xf numFmtId="165" fontId="5" fillId="0" borderId="22" xfId="1" applyNumberFormat="1" applyFont="1" applyFill="1" applyBorder="1" applyAlignment="1" applyProtection="1">
      <alignment horizontal="center"/>
    </xf>
    <xf numFmtId="5" fontId="6" fillId="0" borderId="51" xfId="0" applyNumberFormat="1" applyFont="1" applyBorder="1" applyAlignment="1" applyProtection="1">
      <alignment horizontal="center" vertical="center"/>
      <protection locked="0"/>
    </xf>
    <xf numFmtId="44" fontId="6" fillId="0" borderId="30" xfId="1" applyFont="1" applyBorder="1" applyAlignment="1" applyProtection="1">
      <alignment horizontal="center" vertical="center"/>
      <protection locked="0"/>
    </xf>
    <xf numFmtId="164" fontId="5" fillId="0" borderId="52" xfId="1" applyNumberFormat="1" applyFont="1" applyFill="1" applyBorder="1" applyAlignment="1" applyProtection="1">
      <alignment horizontal="center" vertical="center"/>
    </xf>
    <xf numFmtId="44" fontId="5" fillId="0" borderId="22" xfId="1" applyNumberFormat="1" applyFont="1" applyFill="1" applyBorder="1" applyAlignment="1" applyProtection="1">
      <alignment horizontal="center" vertical="center"/>
    </xf>
    <xf numFmtId="165" fontId="6" fillId="0" borderId="30" xfId="0" applyNumberFormat="1" applyFont="1" applyBorder="1" applyAlignment="1" applyProtection="1">
      <alignment horizontal="center" wrapText="1"/>
    </xf>
    <xf numFmtId="165" fontId="5" fillId="0" borderId="30" xfId="0" applyNumberFormat="1" applyFont="1" applyBorder="1" applyAlignment="1" applyProtection="1">
      <alignment horizontal="center" wrapText="1"/>
    </xf>
    <xf numFmtId="165" fontId="5" fillId="0" borderId="52" xfId="1" applyNumberFormat="1" applyFont="1" applyFill="1" applyBorder="1" applyAlignment="1" applyProtection="1">
      <alignment horizontal="right"/>
    </xf>
    <xf numFmtId="165" fontId="6" fillId="0" borderId="53" xfId="1" applyNumberFormat="1" applyFont="1" applyBorder="1" applyAlignment="1">
      <alignment horizontal="center" vertical="center"/>
    </xf>
    <xf numFmtId="165" fontId="5" fillId="0" borderId="19" xfId="0" applyNumberFormat="1" applyFont="1" applyBorder="1" applyAlignment="1" applyProtection="1">
      <alignment horizontal="center" vertical="center" wrapText="1"/>
    </xf>
    <xf numFmtId="165" fontId="6" fillId="0" borderId="30" xfId="1" applyNumberFormat="1" applyFont="1" applyFill="1" applyBorder="1" applyAlignment="1" applyProtection="1">
      <alignment horizontal="right"/>
      <protection locked="0"/>
    </xf>
    <xf numFmtId="165" fontId="5" fillId="0" borderId="54" xfId="1" applyNumberFormat="1" applyFont="1" applyFill="1" applyBorder="1" applyAlignment="1" applyProtection="1">
      <alignment horizontal="right"/>
    </xf>
    <xf numFmtId="165" fontId="5" fillId="0" borderId="55" xfId="1" applyNumberFormat="1" applyFont="1" applyFill="1" applyBorder="1" applyAlignment="1" applyProtection="1">
      <alignment horizontal="right"/>
    </xf>
    <xf numFmtId="44" fontId="6" fillId="0" borderId="51" xfId="1" applyFont="1" applyBorder="1" applyAlignment="1">
      <alignment horizontal="left"/>
    </xf>
    <xf numFmtId="44" fontId="6" fillId="0" borderId="30" xfId="1" applyFont="1" applyBorder="1" applyAlignment="1" applyProtection="1">
      <alignment horizontal="left" vertical="top" wrapText="1"/>
    </xf>
    <xf numFmtId="6" fontId="5" fillId="0" borderId="52" xfId="1" applyNumberFormat="1" applyFont="1" applyFill="1" applyBorder="1" applyAlignment="1" applyProtection="1">
      <alignment horizontal="center" vertical="center"/>
    </xf>
    <xf numFmtId="6" fontId="5" fillId="0" borderId="22" xfId="1" applyNumberFormat="1" applyFont="1" applyFill="1" applyBorder="1" applyAlignment="1" applyProtection="1">
      <alignment horizontal="center" vertical="center"/>
    </xf>
    <xf numFmtId="5" fontId="6" fillId="0" borderId="50" xfId="1" applyNumberFormat="1" applyFont="1" applyFill="1" applyBorder="1" applyAlignment="1" applyProtection="1">
      <alignment horizontal="right"/>
      <protection locked="0"/>
    </xf>
    <xf numFmtId="5" fontId="6" fillId="0" borderId="28" xfId="1" applyNumberFormat="1" applyFont="1" applyFill="1" applyBorder="1" applyAlignment="1" applyProtection="1">
      <alignment horizontal="right" wrapText="1"/>
      <protection locked="0"/>
    </xf>
    <xf numFmtId="5" fontId="5" fillId="0" borderId="52" xfId="1" applyNumberFormat="1" applyFont="1" applyFill="1" applyBorder="1" applyAlignment="1" applyProtection="1">
      <alignment horizontal="right"/>
    </xf>
    <xf numFmtId="5" fontId="5" fillId="0" borderId="22" xfId="1" applyNumberFormat="1" applyFont="1" applyFill="1" applyBorder="1" applyAlignment="1" applyProtection="1">
      <alignment horizontal="right" wrapText="1"/>
    </xf>
    <xf numFmtId="165" fontId="5" fillId="0" borderId="56" xfId="1" applyNumberFormat="1" applyFont="1" applyFill="1" applyBorder="1" applyAlignment="1" applyProtection="1">
      <alignment horizontal="center" vertical="center"/>
    </xf>
    <xf numFmtId="165" fontId="6" fillId="0" borderId="51" xfId="1" applyNumberFormat="1" applyFont="1" applyBorder="1" applyAlignment="1" applyProtection="1">
      <alignment horizontal="right"/>
      <protection locked="0"/>
    </xf>
    <xf numFmtId="165" fontId="6" fillId="0" borderId="30" xfId="1" applyNumberFormat="1" applyFont="1" applyBorder="1" applyAlignment="1" applyProtection="1">
      <alignment horizontal="right" wrapText="1"/>
      <protection locked="0"/>
    </xf>
    <xf numFmtId="165" fontId="5" fillId="4" borderId="57" xfId="1" applyNumberFormat="1" applyFont="1" applyFill="1" applyBorder="1" applyAlignment="1" applyProtection="1">
      <alignment horizontal="right"/>
    </xf>
    <xf numFmtId="165" fontId="6" fillId="0" borderId="31" xfId="1" applyNumberFormat="1" applyFont="1" applyFill="1" applyBorder="1" applyAlignment="1" applyProtection="1">
      <alignment horizontal="center"/>
    </xf>
    <xf numFmtId="165" fontId="6" fillId="0" borderId="31" xfId="1" applyNumberFormat="1" applyFont="1" applyFill="1" applyBorder="1" applyAlignment="1" applyProtection="1">
      <alignment horizontal="left"/>
      <protection locked="0"/>
    </xf>
    <xf numFmtId="165" fontId="5" fillId="0" borderId="37" xfId="1" applyNumberFormat="1" applyFont="1" applyFill="1" applyBorder="1" applyAlignment="1" applyProtection="1">
      <alignment horizontal="center"/>
    </xf>
    <xf numFmtId="165" fontId="6" fillId="0" borderId="31" xfId="0" applyNumberFormat="1" applyFont="1" applyBorder="1" applyAlignment="1" applyProtection="1">
      <alignment horizontal="center" wrapText="1"/>
    </xf>
    <xf numFmtId="165" fontId="5" fillId="0" borderId="37" xfId="1" applyNumberFormat="1" applyFont="1" applyFill="1" applyBorder="1" applyAlignment="1" applyProtection="1">
      <alignment horizontal="right"/>
    </xf>
    <xf numFmtId="165" fontId="6" fillId="0" borderId="31" xfId="1" applyNumberFormat="1" applyFont="1" applyFill="1" applyBorder="1" applyAlignment="1" applyProtection="1">
      <alignment horizontal="right"/>
      <protection locked="0"/>
    </xf>
    <xf numFmtId="165" fontId="5" fillId="0" borderId="59" xfId="1" applyNumberFormat="1" applyFont="1" applyFill="1" applyBorder="1" applyAlignment="1" applyProtection="1">
      <alignment horizontal="right"/>
    </xf>
    <xf numFmtId="5" fontId="6" fillId="0" borderId="24" xfId="1" applyNumberFormat="1" applyFont="1" applyFill="1" applyBorder="1" applyAlignment="1" applyProtection="1">
      <alignment horizontal="right" wrapText="1"/>
      <protection locked="0"/>
    </xf>
    <xf numFmtId="5" fontId="5" fillId="0" borderId="37" xfId="1" applyNumberFormat="1" applyFont="1" applyFill="1" applyBorder="1" applyAlignment="1" applyProtection="1">
      <alignment horizontal="right" wrapText="1"/>
    </xf>
    <xf numFmtId="165" fontId="6" fillId="0" borderId="31" xfId="1" applyNumberFormat="1" applyFont="1" applyBorder="1" applyAlignment="1" applyProtection="1">
      <alignment horizontal="right" wrapText="1"/>
      <protection locked="0"/>
    </xf>
    <xf numFmtId="165" fontId="5" fillId="4" borderId="42" xfId="1" applyNumberFormat="1" applyFont="1" applyFill="1" applyBorder="1" applyAlignment="1" applyProtection="1">
      <alignment horizontal="right"/>
    </xf>
    <xf numFmtId="0" fontId="4" fillId="0" borderId="58" xfId="0" applyFont="1" applyBorder="1" applyAlignment="1" applyProtection="1">
      <alignment vertical="center"/>
    </xf>
    <xf numFmtId="0" fontId="5" fillId="2" borderId="60" xfId="0" applyFont="1" applyFill="1" applyBorder="1" applyProtection="1"/>
    <xf numFmtId="165" fontId="6" fillId="0" borderId="61" xfId="1" applyNumberFormat="1" applyFont="1" applyFill="1" applyBorder="1" applyAlignment="1" applyProtection="1"/>
    <xf numFmtId="165" fontId="5" fillId="0" borderId="62" xfId="1" applyNumberFormat="1" applyFont="1" applyFill="1" applyBorder="1" applyAlignment="1" applyProtection="1"/>
    <xf numFmtId="0" fontId="5" fillId="5" borderId="60" xfId="0" applyFont="1" applyFill="1" applyBorder="1" applyProtection="1"/>
    <xf numFmtId="165" fontId="5" fillId="0" borderId="62" xfId="1" applyNumberFormat="1" applyFont="1" applyFill="1" applyBorder="1" applyAlignment="1" applyProtection="1">
      <alignment horizontal="right" vertical="center"/>
    </xf>
    <xf numFmtId="165" fontId="6" fillId="3" borderId="60" xfId="0" applyNumberFormat="1" applyFont="1" applyFill="1" applyBorder="1" applyAlignment="1" applyProtection="1"/>
    <xf numFmtId="165" fontId="5" fillId="0" borderId="62" xfId="1" applyNumberFormat="1" applyFont="1" applyFill="1" applyBorder="1" applyAlignment="1" applyProtection="1">
      <alignment horizontal="right"/>
    </xf>
    <xf numFmtId="0" fontId="6" fillId="3" borderId="60" xfId="0" applyFont="1" applyFill="1" applyBorder="1" applyProtection="1"/>
    <xf numFmtId="0" fontId="0" fillId="0" borderId="63" xfId="0" applyBorder="1"/>
    <xf numFmtId="44" fontId="5" fillId="0" borderId="62" xfId="1" applyFont="1" applyFill="1" applyBorder="1" applyAlignment="1" applyProtection="1">
      <alignment horizontal="right" vertical="center"/>
    </xf>
    <xf numFmtId="0" fontId="0" fillId="5" borderId="60" xfId="0" applyFill="1" applyBorder="1"/>
    <xf numFmtId="165" fontId="0" fillId="0" borderId="63" xfId="0" applyNumberFormat="1" applyBorder="1" applyAlignment="1"/>
    <xf numFmtId="0" fontId="0" fillId="5" borderId="61" xfId="0" applyFill="1" applyBorder="1"/>
    <xf numFmtId="0" fontId="0" fillId="0" borderId="45" xfId="0" applyBorder="1"/>
    <xf numFmtId="5" fontId="0" fillId="0" borderId="60" xfId="1" applyNumberFormat="1" applyFont="1" applyFill="1" applyBorder="1" applyAlignment="1">
      <alignment horizontal="right"/>
    </xf>
    <xf numFmtId="5" fontId="5" fillId="0" borderId="62" xfId="1" applyNumberFormat="1" applyFont="1" applyFill="1" applyBorder="1" applyAlignment="1" applyProtection="1">
      <alignment horizontal="right" vertical="center"/>
    </xf>
    <xf numFmtId="0" fontId="0" fillId="5" borderId="64" xfId="0" applyFill="1" applyBorder="1"/>
    <xf numFmtId="165" fontId="5" fillId="0" borderId="45" xfId="1" applyNumberFormat="1" applyFont="1" applyFill="1" applyBorder="1" applyAlignment="1" applyProtection="1">
      <alignment horizontal="center" vertical="center"/>
    </xf>
    <xf numFmtId="165" fontId="0" fillId="0" borderId="63" xfId="1" applyNumberFormat="1" applyFont="1" applyBorder="1" applyAlignment="1">
      <alignment horizontal="right"/>
    </xf>
    <xf numFmtId="165" fontId="5" fillId="0" borderId="42" xfId="1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3" fontId="0" fillId="0" borderId="0" xfId="0" applyNumberFormat="1"/>
    <xf numFmtId="165" fontId="6" fillId="0" borderId="29" xfId="0" applyNumberFormat="1" applyFont="1" applyFill="1" applyBorder="1" applyAlignment="1" applyProtection="1">
      <alignment horizontal="center" wrapText="1"/>
    </xf>
    <xf numFmtId="165" fontId="6" fillId="0" borderId="19" xfId="0" applyNumberFormat="1" applyFont="1" applyFill="1" applyBorder="1" applyAlignment="1" applyProtection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28" xfId="0" applyNumberFormat="1" applyFont="1" applyBorder="1" applyAlignment="1" applyProtection="1">
      <alignment horizontal="center" wrapText="1"/>
    </xf>
    <xf numFmtId="44" fontId="6" fillId="0" borderId="31" xfId="1" applyFont="1" applyBorder="1" applyAlignment="1" applyProtection="1">
      <alignment horizontal="center"/>
      <protection locked="0"/>
    </xf>
    <xf numFmtId="44" fontId="6" fillId="0" borderId="30" xfId="1" applyFont="1" applyBorder="1" applyAlignment="1" applyProtection="1">
      <alignment horizontal="center"/>
      <protection locked="0"/>
    </xf>
    <xf numFmtId="44" fontId="5" fillId="0" borderId="37" xfId="1" applyNumberFormat="1" applyFont="1" applyFill="1" applyBorder="1" applyAlignment="1" applyProtection="1">
      <alignment horizontal="center"/>
    </xf>
    <xf numFmtId="44" fontId="5" fillId="0" borderId="22" xfId="1" applyNumberFormat="1" applyFont="1" applyFill="1" applyBorder="1" applyAlignment="1" applyProtection="1">
      <alignment horizontal="center"/>
    </xf>
    <xf numFmtId="165" fontId="6" fillId="0" borderId="29" xfId="0" applyNumberFormat="1" applyFont="1" applyBorder="1" applyAlignment="1" applyProtection="1">
      <alignment horizontal="center" wrapText="1"/>
    </xf>
    <xf numFmtId="165" fontId="5" fillId="0" borderId="19" xfId="0" applyNumberFormat="1" applyFont="1" applyBorder="1" applyAlignment="1" applyProtection="1">
      <alignment horizontal="center" wrapText="1"/>
    </xf>
    <xf numFmtId="165" fontId="6" fillId="0" borderId="19" xfId="0" applyNumberFormat="1" applyFont="1" applyBorder="1" applyAlignment="1" applyProtection="1">
      <alignment horizontal="center" wrapText="1"/>
    </xf>
    <xf numFmtId="44" fontId="6" fillId="0" borderId="31" xfId="1" applyFont="1" applyBorder="1" applyAlignment="1" applyProtection="1">
      <alignment horizontal="left" wrapText="1"/>
    </xf>
    <xf numFmtId="44" fontId="6" fillId="0" borderId="30" xfId="1" applyFont="1" applyBorder="1" applyAlignment="1" applyProtection="1">
      <alignment horizontal="left" wrapText="1"/>
    </xf>
    <xf numFmtId="6" fontId="5" fillId="0" borderId="37" xfId="1" applyNumberFormat="1" applyFont="1" applyFill="1" applyBorder="1" applyAlignment="1" applyProtection="1">
      <alignment horizontal="center"/>
    </xf>
    <xf numFmtId="6" fontId="5" fillId="0" borderId="22" xfId="1" applyNumberFormat="1" applyFont="1" applyFill="1" applyBorder="1" applyAlignment="1" applyProtection="1">
      <alignment horizontal="center"/>
    </xf>
    <xf numFmtId="165" fontId="5" fillId="0" borderId="34" xfId="1" applyNumberFormat="1" applyFont="1" applyFill="1" applyBorder="1" applyAlignment="1" applyProtection="1">
      <alignment horizontal="center"/>
    </xf>
    <xf numFmtId="165" fontId="5" fillId="0" borderId="16" xfId="1" applyNumberFormat="1" applyFont="1" applyFill="1" applyBorder="1" applyAlignment="1" applyProtection="1">
      <alignment horizontal="center"/>
    </xf>
    <xf numFmtId="165" fontId="5" fillId="0" borderId="30" xfId="1" applyNumberFormat="1" applyFont="1" applyFill="1" applyBorder="1" applyAlignment="1" applyProtection="1">
      <alignment horizontal="center"/>
    </xf>
    <xf numFmtId="165" fontId="5" fillId="0" borderId="0" xfId="1" applyNumberFormat="1" applyFont="1" applyFill="1" applyBorder="1" applyAlignment="1" applyProtection="1">
      <alignment horizontal="center"/>
    </xf>
    <xf numFmtId="165" fontId="0" fillId="0" borderId="0" xfId="2" applyNumberFormat="1" applyFont="1"/>
    <xf numFmtId="44" fontId="6" fillId="0" borderId="51" xfId="1" applyNumberFormat="1" applyFont="1" applyFill="1" applyBorder="1" applyAlignment="1" applyProtection="1">
      <alignment horizontal="center"/>
    </xf>
    <xf numFmtId="165" fontId="6" fillId="0" borderId="51" xfId="1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 vertical="center" wrapText="1"/>
    </xf>
    <xf numFmtId="165" fontId="6" fillId="0" borderId="3" xfId="1" applyNumberFormat="1" applyFont="1" applyFill="1" applyBorder="1" applyAlignment="1" applyProtection="1">
      <alignment horizontal="left" vertical="center" wrapText="1"/>
    </xf>
    <xf numFmtId="44" fontId="5" fillId="0" borderId="37" xfId="1" applyNumberFormat="1" applyFont="1" applyFill="1" applyBorder="1" applyAlignment="1" applyProtection="1">
      <alignment horizontal="right"/>
    </xf>
    <xf numFmtId="0" fontId="0" fillId="0" borderId="4" xfId="0" applyBorder="1"/>
    <xf numFmtId="9" fontId="0" fillId="0" borderId="4" xfId="2" applyFont="1" applyBorder="1"/>
    <xf numFmtId="9" fontId="0" fillId="0" borderId="2" xfId="2" applyFont="1" applyBorder="1"/>
    <xf numFmtId="9" fontId="0" fillId="0" borderId="30" xfId="2" applyFont="1" applyBorder="1"/>
    <xf numFmtId="0" fontId="10" fillId="0" borderId="24" xfId="0" applyFont="1" applyFill="1" applyBorder="1" applyAlignment="1" applyProtection="1">
      <alignment horizontal="left" vertical="center" wrapText="1"/>
      <protection locked="0"/>
    </xf>
    <xf numFmtId="0" fontId="11" fillId="0" borderId="26" xfId="0" applyFont="1" applyFill="1" applyBorder="1" applyProtection="1">
      <protection locked="0"/>
    </xf>
    <xf numFmtId="0" fontId="12" fillId="0" borderId="27" xfId="0" applyFont="1" applyFill="1" applyBorder="1" applyAlignment="1" applyProtection="1">
      <alignment horizontal="center"/>
      <protection locked="0"/>
    </xf>
    <xf numFmtId="7" fontId="12" fillId="0" borderId="27" xfId="0" applyNumberFormat="1" applyFont="1" applyFill="1" applyBorder="1" applyAlignment="1" applyProtection="1">
      <alignment horizontal="center"/>
      <protection locked="0"/>
    </xf>
    <xf numFmtId="5" fontId="12" fillId="0" borderId="27" xfId="1" applyNumberFormat="1" applyFont="1" applyFill="1" applyBorder="1" applyAlignment="1" applyProtection="1">
      <alignment horizontal="right"/>
    </xf>
    <xf numFmtId="0" fontId="11" fillId="0" borderId="40" xfId="0" applyFont="1" applyFill="1" applyBorder="1" applyAlignment="1" applyProtection="1">
      <alignment horizontal="center" vertical="center"/>
    </xf>
    <xf numFmtId="0" fontId="12" fillId="0" borderId="41" xfId="0" applyFont="1" applyFill="1" applyBorder="1" applyProtection="1"/>
    <xf numFmtId="0" fontId="12" fillId="0" borderId="14" xfId="0" applyFont="1" applyFill="1" applyBorder="1" applyProtection="1"/>
    <xf numFmtId="5" fontId="12" fillId="0" borderId="14" xfId="0" applyNumberFormat="1" applyFont="1" applyFill="1" applyBorder="1" applyProtection="1"/>
    <xf numFmtId="5" fontId="11" fillId="0" borderId="14" xfId="1" applyNumberFormat="1" applyFont="1" applyFill="1" applyBorder="1" applyAlignment="1" applyProtection="1">
      <alignment horizontal="right"/>
    </xf>
    <xf numFmtId="0" fontId="11" fillId="5" borderId="32" xfId="0" applyFont="1" applyFill="1" applyBorder="1" applyProtection="1"/>
    <xf numFmtId="0" fontId="12" fillId="5" borderId="0" xfId="0" applyFont="1" applyFill="1" applyBorder="1" applyProtection="1"/>
    <xf numFmtId="164" fontId="12" fillId="5" borderId="0" xfId="0" applyNumberFormat="1" applyFont="1" applyFill="1" applyBorder="1" applyAlignment="1" applyProtection="1">
      <alignment horizontal="right"/>
    </xf>
    <xf numFmtId="0" fontId="11" fillId="0" borderId="34" xfId="0" applyFont="1" applyFill="1" applyBorder="1" applyAlignment="1" applyProtection="1">
      <alignment horizontal="center" vertical="center"/>
    </xf>
    <xf numFmtId="0" fontId="12" fillId="0" borderId="45" xfId="0" applyFont="1" applyFill="1" applyBorder="1" applyProtection="1"/>
    <xf numFmtId="0" fontId="12" fillId="0" borderId="35" xfId="0" applyFont="1" applyFill="1" applyBorder="1" applyProtection="1"/>
    <xf numFmtId="0" fontId="12" fillId="0" borderId="17" xfId="0" applyFont="1" applyFill="1" applyBorder="1" applyProtection="1"/>
    <xf numFmtId="165" fontId="11" fillId="0" borderId="17" xfId="1" applyNumberFormat="1" applyFont="1" applyFill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/>
    <xf numFmtId="9" fontId="12" fillId="0" borderId="4" xfId="2" applyFont="1" applyBorder="1" applyAlignment="1" applyProtection="1">
      <alignment horizontal="center"/>
      <protection locked="0"/>
    </xf>
    <xf numFmtId="165" fontId="12" fillId="0" borderId="4" xfId="0" applyNumberFormat="1" applyFont="1" applyBorder="1" applyAlignment="1" applyProtection="1">
      <alignment horizontal="center"/>
      <protection locked="0"/>
    </xf>
    <xf numFmtId="165" fontId="12" fillId="0" borderId="4" xfId="1" applyNumberFormat="1" applyFont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left" vertical="center" wrapText="1"/>
    </xf>
    <xf numFmtId="0" fontId="12" fillId="0" borderId="9" xfId="0" applyFont="1" applyBorder="1" applyProtection="1"/>
    <xf numFmtId="0" fontId="12" fillId="0" borderId="7" xfId="0" applyFont="1" applyBorder="1" applyAlignment="1" applyProtection="1">
      <alignment horizontal="center" wrapText="1"/>
    </xf>
    <xf numFmtId="44" fontId="12" fillId="0" borderId="3" xfId="1" applyNumberFormat="1" applyFont="1" applyBorder="1" applyAlignment="1" applyProtection="1">
      <alignment horizontal="center"/>
      <protection locked="0"/>
    </xf>
    <xf numFmtId="165" fontId="12" fillId="0" borderId="1" xfId="1" applyNumberFormat="1" applyFont="1" applyBorder="1" applyAlignment="1" applyProtection="1">
      <alignment horizontal="right"/>
    </xf>
    <xf numFmtId="165" fontId="11" fillId="2" borderId="47" xfId="0" applyNumberFormat="1" applyFont="1" applyFill="1" applyBorder="1" applyAlignment="1" applyProtection="1">
      <alignment wrapText="1"/>
    </xf>
    <xf numFmtId="165" fontId="12" fillId="0" borderId="51" xfId="1" applyNumberFormat="1" applyFont="1" applyBorder="1" applyAlignment="1" applyProtection="1">
      <alignment horizontal="center"/>
      <protection locked="0"/>
    </xf>
    <xf numFmtId="165" fontId="12" fillId="0" borderId="30" xfId="0" applyNumberFormat="1" applyFont="1" applyBorder="1" applyAlignment="1" applyProtection="1">
      <alignment horizontal="center" wrapText="1"/>
    </xf>
    <xf numFmtId="165" fontId="12" fillId="0" borderId="31" xfId="0" applyNumberFormat="1" applyFont="1" applyBorder="1" applyAlignment="1" applyProtection="1">
      <alignment horizontal="center" wrapText="1"/>
    </xf>
    <xf numFmtId="165" fontId="12" fillId="0" borderId="3" xfId="1" applyNumberFormat="1" applyFont="1" applyBorder="1" applyAlignment="1" applyProtection="1">
      <alignment horizontal="center"/>
      <protection locked="0"/>
    </xf>
    <xf numFmtId="0" fontId="12" fillId="0" borderId="2" xfId="0" applyFont="1" applyBorder="1" applyProtection="1"/>
    <xf numFmtId="165" fontId="11" fillId="0" borderId="30" xfId="0" applyNumberFormat="1" applyFont="1" applyBorder="1" applyAlignment="1" applyProtection="1">
      <alignment horizontal="center" wrapText="1"/>
    </xf>
    <xf numFmtId="0" fontId="11" fillId="0" borderId="3" xfId="0" applyFont="1" applyFill="1" applyBorder="1" applyProtection="1"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165" fontId="12" fillId="0" borderId="4" xfId="1" applyNumberFormat="1" applyFont="1" applyFill="1" applyBorder="1" applyAlignment="1" applyProtection="1">
      <alignment horizontal="center"/>
      <protection locked="0"/>
    </xf>
    <xf numFmtId="0" fontId="11" fillId="0" borderId="9" xfId="0" applyFont="1" applyFill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165" fontId="5" fillId="2" borderId="23" xfId="0" applyNumberFormat="1" applyFont="1" applyFill="1" applyBorder="1" applyAlignment="1" applyProtection="1">
      <alignment horizontal="center" wrapText="1"/>
    </xf>
    <xf numFmtId="165" fontId="5" fillId="2" borderId="47" xfId="0" applyNumberFormat="1" applyFont="1" applyFill="1" applyBorder="1" applyAlignment="1" applyProtection="1">
      <alignment horizontal="center" wrapText="1"/>
    </xf>
    <xf numFmtId="165" fontId="5" fillId="2" borderId="39" xfId="0" applyNumberFormat="1" applyFont="1" applyFill="1" applyBorder="1" applyAlignment="1" applyProtection="1">
      <alignment horizontal="center" wrapText="1"/>
    </xf>
    <xf numFmtId="164" fontId="5" fillId="2" borderId="23" xfId="0" applyNumberFormat="1" applyFont="1" applyFill="1" applyBorder="1" applyAlignment="1" applyProtection="1">
      <alignment horizontal="center" wrapText="1"/>
    </xf>
    <xf numFmtId="164" fontId="5" fillId="2" borderId="47" xfId="0" applyNumberFormat="1" applyFont="1" applyFill="1" applyBorder="1" applyAlignment="1" applyProtection="1">
      <alignment horizontal="center" wrapText="1"/>
    </xf>
    <xf numFmtId="164" fontId="5" fillId="2" borderId="39" xfId="0" applyNumberFormat="1" applyFont="1" applyFill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 vertical="center"/>
    </xf>
    <xf numFmtId="0" fontId="5" fillId="0" borderId="3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5" fillId="0" borderId="4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4" fillId="0" borderId="49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</cellXfs>
  <cellStyles count="7">
    <cellStyle name="Currency" xfId="1" builtinId="4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Percent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view="pageLayout" zoomScale="110" zoomScaleNormal="110" zoomScalePageLayoutView="110" workbookViewId="0">
      <selection activeCell="D15" sqref="D15"/>
    </sheetView>
  </sheetViews>
  <sheetFormatPr baseColWidth="10" defaultColWidth="11" defaultRowHeight="16" x14ac:dyDescent="0.2"/>
  <cols>
    <col min="1" max="1" width="22.1640625" customWidth="1"/>
    <col min="2" max="2" width="5.5" customWidth="1"/>
    <col min="3" max="5" width="10.83203125" customWidth="1"/>
    <col min="6" max="6" width="2.6640625" customWidth="1"/>
    <col min="7" max="10" width="11.5" customWidth="1"/>
    <col min="11" max="12" width="12.33203125" customWidth="1"/>
    <col min="13" max="13" width="20" customWidth="1"/>
  </cols>
  <sheetData>
    <row r="1" spans="1:14" ht="26" x14ac:dyDescent="0.2">
      <c r="A1" s="248" t="s">
        <v>28</v>
      </c>
      <c r="B1" s="248"/>
      <c r="C1" s="248"/>
      <c r="D1" s="248"/>
      <c r="E1" s="248"/>
      <c r="F1" s="248"/>
      <c r="G1" s="248"/>
      <c r="H1" s="248"/>
      <c r="I1" s="87"/>
      <c r="J1" s="87"/>
      <c r="K1" s="87"/>
      <c r="L1" s="87"/>
    </row>
    <row r="2" spans="1:14" ht="17" thickBot="1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31" customHeight="1" thickBot="1" x14ac:dyDescent="0.25">
      <c r="A3" s="238" t="s">
        <v>0</v>
      </c>
      <c r="B3" s="249"/>
      <c r="C3" s="250" t="s">
        <v>1</v>
      </c>
      <c r="D3" s="251"/>
      <c r="E3" s="252"/>
      <c r="F3" s="88"/>
      <c r="G3" s="253" t="s">
        <v>38</v>
      </c>
      <c r="H3" s="254"/>
      <c r="I3" s="238" t="s">
        <v>39</v>
      </c>
      <c r="J3" s="239"/>
      <c r="K3" s="238" t="s">
        <v>32</v>
      </c>
      <c r="L3" s="239"/>
      <c r="M3" s="144" t="s">
        <v>29</v>
      </c>
      <c r="N3" s="50"/>
    </row>
    <row r="4" spans="1:14" x14ac:dyDescent="0.2">
      <c r="A4" s="17" t="s">
        <v>2</v>
      </c>
      <c r="B4" s="18"/>
      <c r="C4" s="19" t="s">
        <v>3</v>
      </c>
      <c r="D4" s="19" t="s">
        <v>4</v>
      </c>
      <c r="E4" s="49" t="s">
        <v>5</v>
      </c>
      <c r="F4" s="89"/>
      <c r="G4" s="98" t="s">
        <v>6</v>
      </c>
      <c r="H4" s="99" t="s">
        <v>7</v>
      </c>
      <c r="I4" s="98" t="s">
        <v>6</v>
      </c>
      <c r="J4" s="99" t="s">
        <v>7</v>
      </c>
      <c r="K4" s="98" t="s">
        <v>6</v>
      </c>
      <c r="L4" s="99" t="s">
        <v>7</v>
      </c>
      <c r="M4" s="145"/>
    </row>
    <row r="5" spans="1:14" ht="72" x14ac:dyDescent="0.2">
      <c r="A5" s="13" t="s">
        <v>33</v>
      </c>
      <c r="B5" s="4"/>
      <c r="C5" s="53">
        <v>2</v>
      </c>
      <c r="D5" s="61">
        <f>100000*0.75</f>
        <v>75000</v>
      </c>
      <c r="E5" s="62">
        <f>C5*D5</f>
        <v>150000</v>
      </c>
      <c r="F5" s="90"/>
      <c r="G5" s="100">
        <f>E5*(9/24)</f>
        <v>56250</v>
      </c>
      <c r="H5" s="101"/>
      <c r="I5" s="167">
        <f>E5*(15/24)</f>
        <v>93750</v>
      </c>
      <c r="J5" s="168"/>
      <c r="K5" s="167">
        <f>G5+I5</f>
        <v>150000</v>
      </c>
      <c r="L5" s="168">
        <f>H5+J5</f>
        <v>0</v>
      </c>
      <c r="M5" s="146">
        <f>SUM(K5:L5)</f>
        <v>150000</v>
      </c>
    </row>
    <row r="6" spans="1:14" ht="60" x14ac:dyDescent="0.2">
      <c r="A6" s="13" t="s">
        <v>34</v>
      </c>
      <c r="B6" s="4"/>
      <c r="C6" s="53">
        <v>2</v>
      </c>
      <c r="D6" s="61">
        <f>80000*0.75</f>
        <v>60000</v>
      </c>
      <c r="E6" s="62">
        <f t="shared" ref="E6:E7" si="0">C6*D6</f>
        <v>120000</v>
      </c>
      <c r="F6" s="90"/>
      <c r="G6" s="100">
        <f t="shared" ref="G6:G7" si="1">E6*(9/24)</f>
        <v>45000</v>
      </c>
      <c r="H6" s="101"/>
      <c r="I6" s="167">
        <f t="shared" ref="I6:I7" si="2">E6*(15/24)</f>
        <v>75000</v>
      </c>
      <c r="J6" s="168"/>
      <c r="K6" s="167">
        <f t="shared" ref="K6:L42" si="3">G6+I6</f>
        <v>120000</v>
      </c>
      <c r="L6" s="168">
        <f t="shared" ref="L6:L8" si="4">H6+J6</f>
        <v>0</v>
      </c>
      <c r="M6" s="146">
        <f t="shared" ref="M6:M7" si="5">SUM(K6:L6)</f>
        <v>120000</v>
      </c>
    </row>
    <row r="7" spans="1:14" ht="60" x14ac:dyDescent="0.2">
      <c r="A7" s="13" t="s">
        <v>41</v>
      </c>
      <c r="B7" s="4"/>
      <c r="C7" s="53">
        <v>2</v>
      </c>
      <c r="D7" s="61">
        <f>60000*0.25</f>
        <v>15000</v>
      </c>
      <c r="E7" s="62">
        <f t="shared" si="0"/>
        <v>30000</v>
      </c>
      <c r="F7" s="90"/>
      <c r="G7" s="100">
        <f t="shared" si="1"/>
        <v>11250</v>
      </c>
      <c r="H7" s="101"/>
      <c r="I7" s="167">
        <f t="shared" si="2"/>
        <v>18750</v>
      </c>
      <c r="J7" s="168"/>
      <c r="K7" s="167">
        <f t="shared" si="3"/>
        <v>30000</v>
      </c>
      <c r="L7" s="168">
        <f t="shared" si="4"/>
        <v>0</v>
      </c>
      <c r="M7" s="146">
        <f t="shared" si="5"/>
        <v>30000</v>
      </c>
    </row>
    <row r="8" spans="1:14" ht="17" thickBot="1" x14ac:dyDescent="0.25">
      <c r="A8" s="21" t="s">
        <v>8</v>
      </c>
      <c r="B8" s="22"/>
      <c r="C8" s="23"/>
      <c r="D8" s="63"/>
      <c r="E8" s="64">
        <f>SUM(E5:E7)</f>
        <v>300000</v>
      </c>
      <c r="F8" s="91"/>
      <c r="G8" s="102">
        <f>SUM(G5:G7)</f>
        <v>112500</v>
      </c>
      <c r="H8" s="103">
        <f t="shared" ref="H8:J8" si="6">SUM(H5:H7)</f>
        <v>0</v>
      </c>
      <c r="I8" s="135">
        <f t="shared" si="6"/>
        <v>187500</v>
      </c>
      <c r="J8" s="108">
        <f t="shared" si="6"/>
        <v>0</v>
      </c>
      <c r="K8" s="135">
        <f t="shared" si="3"/>
        <v>300000</v>
      </c>
      <c r="L8" s="168">
        <f t="shared" si="4"/>
        <v>0</v>
      </c>
      <c r="M8" s="147">
        <f>SUM(K8:L8)</f>
        <v>300000</v>
      </c>
    </row>
    <row r="9" spans="1:14" ht="17" customHeight="1" x14ac:dyDescent="0.2">
      <c r="A9" s="24" t="s">
        <v>9</v>
      </c>
      <c r="B9" s="25"/>
      <c r="C9" s="19" t="s">
        <v>3</v>
      </c>
      <c r="D9" s="19" t="s">
        <v>4</v>
      </c>
      <c r="E9" s="20" t="s">
        <v>5</v>
      </c>
      <c r="F9" s="92"/>
      <c r="G9" s="98" t="s">
        <v>6</v>
      </c>
      <c r="H9" s="99" t="s">
        <v>7</v>
      </c>
      <c r="I9" s="169" t="s">
        <v>6</v>
      </c>
      <c r="J9" s="170" t="s">
        <v>7</v>
      </c>
      <c r="K9" s="169" t="s">
        <v>6</v>
      </c>
      <c r="L9" s="170" t="s">
        <v>7</v>
      </c>
      <c r="M9" s="148"/>
    </row>
    <row r="10" spans="1:14" ht="65" x14ac:dyDescent="0.2">
      <c r="A10" s="51" t="s">
        <v>35</v>
      </c>
      <c r="B10" s="5"/>
      <c r="C10" s="54">
        <v>0.3</v>
      </c>
      <c r="D10" s="65">
        <f>E5</f>
        <v>150000</v>
      </c>
      <c r="E10" s="66">
        <f>C10*D10</f>
        <v>45000</v>
      </c>
      <c r="F10" s="93"/>
      <c r="G10" s="104"/>
      <c r="H10" s="105">
        <f>G5*C10</f>
        <v>16875</v>
      </c>
      <c r="I10" s="133"/>
      <c r="J10" s="105">
        <f>I5*C10</f>
        <v>28125</v>
      </c>
      <c r="K10" s="133">
        <f t="shared" si="3"/>
        <v>0</v>
      </c>
      <c r="L10" s="105">
        <f t="shared" si="3"/>
        <v>45000</v>
      </c>
      <c r="M10" s="105">
        <f>SUM(K10:L10)</f>
        <v>45000</v>
      </c>
    </row>
    <row r="11" spans="1:14" ht="65" x14ac:dyDescent="0.2">
      <c r="A11" s="51" t="s">
        <v>36</v>
      </c>
      <c r="B11" s="5"/>
      <c r="C11" s="54">
        <v>0.3</v>
      </c>
      <c r="D11" s="65">
        <f>E6</f>
        <v>120000</v>
      </c>
      <c r="E11" s="66">
        <f t="shared" ref="E11:E12" si="7">C11*D11</f>
        <v>36000</v>
      </c>
      <c r="F11" s="93"/>
      <c r="G11" s="104"/>
      <c r="H11" s="105">
        <f t="shared" ref="H11:H12" si="8">G6*C11</f>
        <v>13500</v>
      </c>
      <c r="I11" s="133"/>
      <c r="J11" s="105">
        <f t="shared" ref="J11:J12" si="9">I6*C11</f>
        <v>22500</v>
      </c>
      <c r="K11" s="133">
        <f t="shared" si="3"/>
        <v>0</v>
      </c>
      <c r="L11" s="105">
        <f t="shared" si="3"/>
        <v>36000</v>
      </c>
      <c r="M11" s="105">
        <f>SUM(K11:L11)</f>
        <v>36000</v>
      </c>
    </row>
    <row r="12" spans="1:14" ht="65" x14ac:dyDescent="0.2">
      <c r="A12" s="51" t="s">
        <v>37</v>
      </c>
      <c r="B12" s="5"/>
      <c r="C12" s="54">
        <v>0.3</v>
      </c>
      <c r="D12" s="65">
        <f>E7</f>
        <v>30000</v>
      </c>
      <c r="E12" s="66">
        <f t="shared" si="7"/>
        <v>9000</v>
      </c>
      <c r="F12" s="93"/>
      <c r="G12" s="104"/>
      <c r="H12" s="105">
        <f t="shared" si="8"/>
        <v>3375</v>
      </c>
      <c r="I12" s="133"/>
      <c r="J12" s="105">
        <f t="shared" si="9"/>
        <v>5625</v>
      </c>
      <c r="K12" s="133">
        <f t="shared" si="3"/>
        <v>0</v>
      </c>
      <c r="L12" s="105">
        <f t="shared" si="3"/>
        <v>9000</v>
      </c>
      <c r="M12" s="105">
        <f>SUM(K12:L12)</f>
        <v>9000</v>
      </c>
    </row>
    <row r="13" spans="1:14" ht="17" thickBot="1" x14ac:dyDescent="0.25">
      <c r="A13" s="21" t="s">
        <v>10</v>
      </c>
      <c r="B13" s="26"/>
      <c r="C13" s="27"/>
      <c r="D13" s="67"/>
      <c r="E13" s="68">
        <f>SUM(E10:E12)</f>
        <v>90000</v>
      </c>
      <c r="F13" s="94"/>
      <c r="G13" s="102">
        <f>SUM(G10:G12)</f>
        <v>0</v>
      </c>
      <c r="H13" s="103">
        <f t="shared" ref="H13:J13" si="10">SUM(H10:H12)</f>
        <v>33750</v>
      </c>
      <c r="I13" s="135">
        <f t="shared" si="10"/>
        <v>0</v>
      </c>
      <c r="J13" s="108">
        <f t="shared" si="10"/>
        <v>56250</v>
      </c>
      <c r="K13" s="135">
        <f t="shared" si="3"/>
        <v>0</v>
      </c>
      <c r="L13" s="184">
        <f t="shared" si="3"/>
        <v>90000</v>
      </c>
      <c r="M13" s="149">
        <f>SUM(K13:L13)</f>
        <v>90000</v>
      </c>
    </row>
    <row r="14" spans="1:14" x14ac:dyDescent="0.2">
      <c r="A14" s="28" t="s">
        <v>11</v>
      </c>
      <c r="B14" s="29"/>
      <c r="C14" s="55" t="s">
        <v>3</v>
      </c>
      <c r="D14" s="69" t="s">
        <v>4</v>
      </c>
      <c r="E14" s="70" t="s">
        <v>5</v>
      </c>
      <c r="F14" s="240"/>
      <c r="G14" s="98" t="s">
        <v>6</v>
      </c>
      <c r="H14" s="99" t="s">
        <v>7</v>
      </c>
      <c r="I14" s="169" t="s">
        <v>6</v>
      </c>
      <c r="J14" s="170" t="s">
        <v>7</v>
      </c>
      <c r="K14" s="169" t="s">
        <v>6</v>
      </c>
      <c r="L14" s="170" t="s">
        <v>7</v>
      </c>
      <c r="M14" s="150"/>
    </row>
    <row r="15" spans="1:14" ht="144" x14ac:dyDescent="0.2">
      <c r="A15" s="222" t="s">
        <v>42</v>
      </c>
      <c r="B15" s="234"/>
      <c r="C15" s="235">
        <v>16</v>
      </c>
      <c r="D15" s="236">
        <v>750</v>
      </c>
      <c r="E15" s="71">
        <f>C15*D15</f>
        <v>12000</v>
      </c>
      <c r="F15" s="241"/>
      <c r="G15" s="188">
        <f>E15*(9/24)</f>
        <v>4500</v>
      </c>
      <c r="H15" s="106"/>
      <c r="I15" s="134">
        <f>E15*(15/24)</f>
        <v>7500</v>
      </c>
      <c r="J15" s="106"/>
      <c r="K15" s="134">
        <f t="shared" si="3"/>
        <v>12000</v>
      </c>
      <c r="L15" s="106">
        <f t="shared" si="3"/>
        <v>0</v>
      </c>
      <c r="M15" s="105">
        <f>SUM(K15:L15)</f>
        <v>12000</v>
      </c>
    </row>
    <row r="16" spans="1:14" ht="146" x14ac:dyDescent="0.2">
      <c r="A16" s="222" t="s">
        <v>49</v>
      </c>
      <c r="B16" s="237"/>
      <c r="C16" s="235">
        <v>12</v>
      </c>
      <c r="D16" s="236">
        <v>1350</v>
      </c>
      <c r="E16" s="71">
        <f>C16*D16</f>
        <v>16200</v>
      </c>
      <c r="F16" s="241"/>
      <c r="G16" s="187">
        <f t="shared" ref="G16:G17" si="11">E16*(9/24)</f>
        <v>6075</v>
      </c>
      <c r="H16" s="106"/>
      <c r="I16" s="134">
        <f t="shared" ref="I16:I17" si="12">E16*(15/24)</f>
        <v>10125</v>
      </c>
      <c r="J16" s="106"/>
      <c r="K16" s="134">
        <f t="shared" si="3"/>
        <v>16200</v>
      </c>
      <c r="L16" s="106">
        <f t="shared" si="3"/>
        <v>0</v>
      </c>
      <c r="M16" s="105">
        <f t="shared" ref="M16:M17" si="13">SUM(K16:L16)</f>
        <v>16200</v>
      </c>
    </row>
    <row r="17" spans="1:13" ht="120" x14ac:dyDescent="0.2">
      <c r="A17" s="222" t="s">
        <v>43</v>
      </c>
      <c r="B17" s="237"/>
      <c r="C17" s="235">
        <v>600</v>
      </c>
      <c r="D17" s="236">
        <v>103</v>
      </c>
      <c r="E17" s="71">
        <f>C17*D17</f>
        <v>61800</v>
      </c>
      <c r="F17" s="241"/>
      <c r="G17" s="188">
        <f t="shared" si="11"/>
        <v>23175</v>
      </c>
      <c r="H17" s="106"/>
      <c r="I17" s="134">
        <f t="shared" si="12"/>
        <v>38625</v>
      </c>
      <c r="J17" s="106"/>
      <c r="K17" s="134">
        <f>G17+I17</f>
        <v>61800</v>
      </c>
      <c r="L17" s="106">
        <f t="shared" si="3"/>
        <v>0</v>
      </c>
      <c r="M17" s="105">
        <f t="shared" si="13"/>
        <v>61800</v>
      </c>
    </row>
    <row r="18" spans="1:13" ht="17" thickBot="1" x14ac:dyDescent="0.25">
      <c r="A18" s="30" t="s">
        <v>12</v>
      </c>
      <c r="B18" s="31"/>
      <c r="C18" s="56"/>
      <c r="D18" s="72"/>
      <c r="E18" s="73">
        <f>SUM(E15:E17)</f>
        <v>90000</v>
      </c>
      <c r="F18" s="242"/>
      <c r="G18" s="107">
        <f>SUM(G15:G17)</f>
        <v>33750</v>
      </c>
      <c r="H18" s="108">
        <f t="shared" ref="H18:J18" si="14">SUM(H15:H17)</f>
        <v>0</v>
      </c>
      <c r="I18" s="135">
        <f t="shared" si="14"/>
        <v>56250</v>
      </c>
      <c r="J18" s="108">
        <f t="shared" si="14"/>
        <v>0</v>
      </c>
      <c r="K18" s="135">
        <f t="shared" si="3"/>
        <v>90000</v>
      </c>
      <c r="L18" s="108">
        <f t="shared" si="3"/>
        <v>0</v>
      </c>
      <c r="M18" s="151">
        <f>SUM(K18:L18)</f>
        <v>90000</v>
      </c>
    </row>
    <row r="19" spans="1:13" x14ac:dyDescent="0.2">
      <c r="A19" s="33" t="s">
        <v>13</v>
      </c>
      <c r="B19" s="18"/>
      <c r="C19" s="19" t="s">
        <v>3</v>
      </c>
      <c r="D19" s="19" t="s">
        <v>4</v>
      </c>
      <c r="E19" s="20" t="s">
        <v>5</v>
      </c>
      <c r="F19" s="95"/>
      <c r="G19" s="98" t="s">
        <v>6</v>
      </c>
      <c r="H19" s="99" t="s">
        <v>7</v>
      </c>
      <c r="I19" s="169" t="s">
        <v>6</v>
      </c>
      <c r="J19" s="170" t="s">
        <v>7</v>
      </c>
      <c r="K19" s="169" t="s">
        <v>6</v>
      </c>
      <c r="L19" s="170" t="s">
        <v>7</v>
      </c>
      <c r="M19" s="152"/>
    </row>
    <row r="20" spans="1:13" x14ac:dyDescent="0.2">
      <c r="A20" s="52"/>
      <c r="B20" s="6"/>
      <c r="C20" s="7"/>
      <c r="D20" s="8"/>
      <c r="E20" s="35">
        <f>C20*D20</f>
        <v>0</v>
      </c>
      <c r="F20" s="96"/>
      <c r="G20" s="109">
        <v>0</v>
      </c>
      <c r="H20" s="110"/>
      <c r="I20" s="171"/>
      <c r="J20" s="172"/>
      <c r="K20" s="171">
        <f t="shared" si="3"/>
        <v>0</v>
      </c>
      <c r="L20" s="172"/>
      <c r="M20" s="153"/>
    </row>
    <row r="21" spans="1:13" ht="17" thickBot="1" x14ac:dyDescent="0.25">
      <c r="A21" s="30" t="s">
        <v>14</v>
      </c>
      <c r="B21" s="31"/>
      <c r="C21" s="34"/>
      <c r="D21" s="34"/>
      <c r="E21" s="36">
        <f>SUM(E20:E20)</f>
        <v>0</v>
      </c>
      <c r="F21" s="97"/>
      <c r="G21" s="111">
        <f>SUM(G20:G20)</f>
        <v>0</v>
      </c>
      <c r="H21" s="112">
        <f>SUM(H20:H20)</f>
        <v>0</v>
      </c>
      <c r="I21" s="173"/>
      <c r="J21" s="174"/>
      <c r="K21" s="173">
        <f t="shared" si="3"/>
        <v>0</v>
      </c>
      <c r="L21" s="174"/>
      <c r="M21" s="154">
        <f>SUM(G21:H21)</f>
        <v>0</v>
      </c>
    </row>
    <row r="22" spans="1:13" x14ac:dyDescent="0.2">
      <c r="A22" s="17" t="s">
        <v>15</v>
      </c>
      <c r="B22" s="38"/>
      <c r="C22" s="19" t="s">
        <v>3</v>
      </c>
      <c r="D22" s="19" t="s">
        <v>4</v>
      </c>
      <c r="E22" s="20" t="s">
        <v>5</v>
      </c>
      <c r="F22" s="95"/>
      <c r="G22" s="98" t="s">
        <v>6</v>
      </c>
      <c r="H22" s="99" t="s">
        <v>7</v>
      </c>
      <c r="I22" s="169" t="s">
        <v>6</v>
      </c>
      <c r="J22" s="170" t="s">
        <v>7</v>
      </c>
      <c r="K22" s="169" t="s">
        <v>6</v>
      </c>
      <c r="L22" s="170" t="s">
        <v>7</v>
      </c>
      <c r="M22" s="155"/>
    </row>
    <row r="23" spans="1:13" ht="60" x14ac:dyDescent="0.2">
      <c r="A23" s="222" t="s">
        <v>44</v>
      </c>
      <c r="B23" s="223"/>
      <c r="C23" s="224">
        <v>8</v>
      </c>
      <c r="D23" s="225">
        <v>633.5</v>
      </c>
      <c r="E23" s="226">
        <f>C23*D23</f>
        <v>5068</v>
      </c>
      <c r="F23" s="227"/>
      <c r="G23" s="228">
        <v>1901</v>
      </c>
      <c r="H23" s="229"/>
      <c r="I23" s="230">
        <v>3167</v>
      </c>
      <c r="J23" s="113"/>
      <c r="K23" s="136">
        <f t="shared" si="3"/>
        <v>5068</v>
      </c>
      <c r="L23" s="113">
        <f t="shared" si="3"/>
        <v>0</v>
      </c>
      <c r="M23" s="156">
        <f>SUM(K23:L23)</f>
        <v>5068</v>
      </c>
    </row>
    <row r="24" spans="1:13" ht="60" x14ac:dyDescent="0.2">
      <c r="A24" s="222" t="s">
        <v>40</v>
      </c>
      <c r="B24" s="223"/>
      <c r="C24" s="224">
        <v>24</v>
      </c>
      <c r="D24" s="231">
        <v>75</v>
      </c>
      <c r="E24" s="226">
        <f t="shared" ref="E24:E25" si="15">C24*D24</f>
        <v>1800</v>
      </c>
      <c r="F24" s="227"/>
      <c r="G24" s="228">
        <f t="shared" ref="G24" si="16">E24*(9/24)</f>
        <v>675</v>
      </c>
      <c r="H24" s="229"/>
      <c r="I24" s="230">
        <f t="shared" ref="I24" si="17">E24*(15/24)</f>
        <v>1125</v>
      </c>
      <c r="J24" s="113"/>
      <c r="K24" s="136">
        <f t="shared" si="3"/>
        <v>1800</v>
      </c>
      <c r="L24" s="113">
        <f t="shared" si="3"/>
        <v>0</v>
      </c>
      <c r="M24" s="156">
        <f>SUM(K24:L24)</f>
        <v>1800</v>
      </c>
    </row>
    <row r="25" spans="1:13" ht="60" x14ac:dyDescent="0.2">
      <c r="A25" s="222" t="s">
        <v>45</v>
      </c>
      <c r="B25" s="232"/>
      <c r="C25" s="224">
        <v>3</v>
      </c>
      <c r="D25" s="231">
        <v>1044</v>
      </c>
      <c r="E25" s="226">
        <f t="shared" si="15"/>
        <v>3132</v>
      </c>
      <c r="F25" s="227"/>
      <c r="G25" s="228">
        <f>E25</f>
        <v>3132</v>
      </c>
      <c r="H25" s="233"/>
      <c r="I25" s="230">
        <v>0</v>
      </c>
      <c r="J25" s="114"/>
      <c r="K25" s="136">
        <f t="shared" si="3"/>
        <v>3132</v>
      </c>
      <c r="L25" s="114">
        <f t="shared" si="3"/>
        <v>0</v>
      </c>
      <c r="M25" s="156">
        <f>SUM(K25:L25)</f>
        <v>3132</v>
      </c>
    </row>
    <row r="26" spans="1:13" ht="17" thickBot="1" x14ac:dyDescent="0.25">
      <c r="A26" s="30" t="s">
        <v>16</v>
      </c>
      <c r="B26" s="31"/>
      <c r="C26" s="32"/>
      <c r="D26" s="75"/>
      <c r="E26" s="73">
        <f>SUM(E23:E25)</f>
        <v>10000</v>
      </c>
      <c r="F26" s="94"/>
      <c r="G26" s="115">
        <f>SUM(G23:G25)</f>
        <v>5708</v>
      </c>
      <c r="H26" s="74">
        <f t="shared" ref="H26:J26" si="18">SUM(H23:H25)</f>
        <v>0</v>
      </c>
      <c r="I26" s="191">
        <f t="shared" si="18"/>
        <v>4292</v>
      </c>
      <c r="J26" s="74">
        <f t="shared" si="18"/>
        <v>0</v>
      </c>
      <c r="K26" s="137">
        <f t="shared" si="3"/>
        <v>10000</v>
      </c>
      <c r="L26" s="74">
        <f t="shared" si="3"/>
        <v>0</v>
      </c>
      <c r="M26" s="149">
        <f>SUM(K26:L26)</f>
        <v>10000</v>
      </c>
    </row>
    <row r="27" spans="1:13" x14ac:dyDescent="0.2">
      <c r="A27" s="57" t="s">
        <v>17</v>
      </c>
      <c r="B27" s="58"/>
      <c r="C27" s="37" t="s">
        <v>3</v>
      </c>
      <c r="D27" s="3" t="s">
        <v>4</v>
      </c>
      <c r="E27" s="3" t="s">
        <v>5</v>
      </c>
      <c r="F27" s="96"/>
      <c r="G27" s="98" t="s">
        <v>6</v>
      </c>
      <c r="H27" s="99" t="s">
        <v>7</v>
      </c>
      <c r="I27" s="169" t="s">
        <v>6</v>
      </c>
      <c r="J27" s="170" t="s">
        <v>7</v>
      </c>
      <c r="K27" s="169" t="s">
        <v>6</v>
      </c>
      <c r="L27" s="170" t="s">
        <v>7</v>
      </c>
      <c r="M27" s="157"/>
    </row>
    <row r="28" spans="1:13" x14ac:dyDescent="0.2">
      <c r="A28" s="59" t="s">
        <v>31</v>
      </c>
      <c r="B28" s="60"/>
      <c r="C28" s="189">
        <v>150</v>
      </c>
      <c r="D28" s="190">
        <v>200</v>
      </c>
      <c r="E28" s="77">
        <f>C28*D28</f>
        <v>30000</v>
      </c>
      <c r="F28" s="93"/>
      <c r="G28" s="116">
        <v>3042</v>
      </c>
      <c r="H28" s="117"/>
      <c r="I28" s="175">
        <f>E28-G28</f>
        <v>26958</v>
      </c>
      <c r="J28" s="176"/>
      <c r="K28" s="175">
        <f t="shared" si="3"/>
        <v>30000</v>
      </c>
      <c r="L28" s="177">
        <f t="shared" si="3"/>
        <v>0</v>
      </c>
      <c r="M28" s="136">
        <f>SUM(K28:L28)</f>
        <v>30000</v>
      </c>
    </row>
    <row r="29" spans="1:13" ht="24" x14ac:dyDescent="0.2">
      <c r="A29" s="59" t="s">
        <v>46</v>
      </c>
      <c r="B29" s="60"/>
      <c r="C29" s="189">
        <v>800</v>
      </c>
      <c r="D29" s="190">
        <v>150</v>
      </c>
      <c r="E29" s="77">
        <f t="shared" ref="E29:E30" si="19">C29*D29</f>
        <v>120000</v>
      </c>
      <c r="F29" s="93"/>
      <c r="G29" s="116">
        <v>45000</v>
      </c>
      <c r="H29" s="118"/>
      <c r="I29" s="175">
        <v>75000</v>
      </c>
      <c r="J29" s="118"/>
      <c r="K29" s="138">
        <f>G29+I29</f>
        <v>120000</v>
      </c>
      <c r="L29" s="118">
        <f t="shared" si="3"/>
        <v>0</v>
      </c>
      <c r="M29" s="136">
        <f t="shared" ref="M29:M30" si="20">SUM(K29:L29)</f>
        <v>120000</v>
      </c>
    </row>
    <row r="30" spans="1:13" x14ac:dyDescent="0.2">
      <c r="A30" s="59" t="s">
        <v>47</v>
      </c>
      <c r="B30" s="60"/>
      <c r="C30" s="189">
        <v>1200</v>
      </c>
      <c r="D30" s="190">
        <v>125</v>
      </c>
      <c r="E30" s="77">
        <f t="shared" si="19"/>
        <v>150000</v>
      </c>
      <c r="F30" s="93"/>
      <c r="G30" s="116">
        <v>50000</v>
      </c>
      <c r="H30" s="118"/>
      <c r="I30" s="175">
        <v>100000</v>
      </c>
      <c r="J30" s="118"/>
      <c r="K30" s="138">
        <f t="shared" si="3"/>
        <v>150000</v>
      </c>
      <c r="L30" s="118">
        <f t="shared" si="3"/>
        <v>0</v>
      </c>
      <c r="M30" s="136">
        <f t="shared" si="20"/>
        <v>150000</v>
      </c>
    </row>
    <row r="31" spans="1:13" ht="17" thickBot="1" x14ac:dyDescent="0.25">
      <c r="A31" s="15" t="s">
        <v>18</v>
      </c>
      <c r="B31" s="16"/>
      <c r="C31" s="39"/>
      <c r="D31" s="78"/>
      <c r="E31" s="40">
        <f>SUM(E28:E30)</f>
        <v>300000</v>
      </c>
      <c r="F31" s="93"/>
      <c r="G31" s="119">
        <f>SUM(G28:G30)</f>
        <v>98042</v>
      </c>
      <c r="H31" s="120">
        <f>SUM(H28:H30)</f>
        <v>0</v>
      </c>
      <c r="I31" s="139">
        <f>SUM(I28:I30)</f>
        <v>201958</v>
      </c>
      <c r="J31" s="120">
        <f>SUM(J28:J30)</f>
        <v>0</v>
      </c>
      <c r="K31" s="139">
        <f>G31+I31</f>
        <v>300000</v>
      </c>
      <c r="L31" s="120">
        <f t="shared" si="3"/>
        <v>0</v>
      </c>
      <c r="M31" s="149">
        <f>SUM(K31:L31)</f>
        <v>300000</v>
      </c>
    </row>
    <row r="32" spans="1:13" x14ac:dyDescent="0.2">
      <c r="A32" s="17" t="s">
        <v>19</v>
      </c>
      <c r="B32" s="38"/>
      <c r="C32" s="19" t="s">
        <v>3</v>
      </c>
      <c r="D32" s="19" t="s">
        <v>4</v>
      </c>
      <c r="E32" s="20" t="s">
        <v>5</v>
      </c>
      <c r="F32" s="243"/>
      <c r="G32" s="98" t="s">
        <v>6</v>
      </c>
      <c r="H32" s="99" t="s">
        <v>7</v>
      </c>
      <c r="I32" s="169" t="s">
        <v>6</v>
      </c>
      <c r="J32" s="170" t="s">
        <v>7</v>
      </c>
      <c r="K32" s="169" t="s">
        <v>6</v>
      </c>
      <c r="L32" s="170" t="s">
        <v>7</v>
      </c>
      <c r="M32" s="155"/>
    </row>
    <row r="33" spans="1:15" x14ac:dyDescent="0.2">
      <c r="A33" s="14"/>
      <c r="B33" s="10"/>
      <c r="C33" s="11"/>
      <c r="D33" s="11"/>
      <c r="E33" s="9">
        <v>0</v>
      </c>
      <c r="F33" s="244"/>
      <c r="G33" s="121"/>
      <c r="H33" s="122"/>
      <c r="I33" s="178"/>
      <c r="J33" s="179"/>
      <c r="K33" s="178">
        <f t="shared" si="3"/>
        <v>0</v>
      </c>
      <c r="L33" s="179"/>
      <c r="M33" s="153"/>
    </row>
    <row r="34" spans="1:15" ht="17" thickBot="1" x14ac:dyDescent="0.25">
      <c r="A34" s="30" t="s">
        <v>20</v>
      </c>
      <c r="B34" s="42"/>
      <c r="C34" s="32"/>
      <c r="D34" s="32"/>
      <c r="E34" s="41">
        <v>0</v>
      </c>
      <c r="F34" s="244"/>
      <c r="G34" s="123">
        <v>0</v>
      </c>
      <c r="H34" s="124">
        <v>0</v>
      </c>
      <c r="I34" s="180"/>
      <c r="J34" s="181"/>
      <c r="K34" s="180">
        <f t="shared" si="3"/>
        <v>0</v>
      </c>
      <c r="L34" s="181"/>
      <c r="M34" s="154">
        <v>0</v>
      </c>
    </row>
    <row r="35" spans="1:15" ht="17" thickBot="1" x14ac:dyDescent="0.25">
      <c r="A35" s="246" t="s">
        <v>21</v>
      </c>
      <c r="B35" s="247"/>
      <c r="C35" s="44" t="s">
        <v>3</v>
      </c>
      <c r="D35" s="44" t="s">
        <v>4</v>
      </c>
      <c r="E35" s="45" t="s">
        <v>5</v>
      </c>
      <c r="F35" s="245"/>
      <c r="G35" s="98" t="s">
        <v>6</v>
      </c>
      <c r="H35" s="99" t="s">
        <v>7</v>
      </c>
      <c r="I35" s="169" t="s">
        <v>6</v>
      </c>
      <c r="J35" s="170" t="s">
        <v>7</v>
      </c>
      <c r="K35" s="169" t="s">
        <v>6</v>
      </c>
      <c r="L35" s="170" t="s">
        <v>7</v>
      </c>
      <c r="M35" s="158"/>
    </row>
    <row r="36" spans="1:15" ht="96" x14ac:dyDescent="0.2">
      <c r="A36" s="196" t="s">
        <v>50</v>
      </c>
      <c r="B36" s="197"/>
      <c r="C36" s="198">
        <v>1000</v>
      </c>
      <c r="D36" s="199">
        <v>26.5</v>
      </c>
      <c r="E36" s="200">
        <f>C36*D36</f>
        <v>26500</v>
      </c>
      <c r="F36" s="79"/>
      <c r="G36" s="125"/>
      <c r="H36" s="126">
        <f>E36*(9/24)-3125</f>
        <v>6812.5</v>
      </c>
      <c r="I36" s="140"/>
      <c r="J36" s="126">
        <f>E36*(15/24)+3125</f>
        <v>19687.5</v>
      </c>
      <c r="K36" s="140">
        <f t="shared" si="3"/>
        <v>0</v>
      </c>
      <c r="L36" s="126">
        <f t="shared" si="3"/>
        <v>26500</v>
      </c>
      <c r="M36" s="159"/>
    </row>
    <row r="37" spans="1:15" ht="17" thickBot="1" x14ac:dyDescent="0.25">
      <c r="A37" s="201" t="s">
        <v>22</v>
      </c>
      <c r="B37" s="202"/>
      <c r="C37" s="203"/>
      <c r="D37" s="204"/>
      <c r="E37" s="205">
        <f>SUM(E36:E36)</f>
        <v>26500</v>
      </c>
      <c r="F37" s="80"/>
      <c r="G37" s="127">
        <f>SUM(G36:G36)</f>
        <v>0</v>
      </c>
      <c r="H37" s="128">
        <f t="shared" ref="H37:L37" si="21">SUM(H36:H36)</f>
        <v>6812.5</v>
      </c>
      <c r="I37" s="141">
        <f t="shared" si="21"/>
        <v>0</v>
      </c>
      <c r="J37" s="128">
        <f t="shared" si="21"/>
        <v>19687.5</v>
      </c>
      <c r="K37" s="141">
        <f t="shared" si="21"/>
        <v>0</v>
      </c>
      <c r="L37" s="128">
        <f t="shared" si="21"/>
        <v>26500</v>
      </c>
      <c r="M37" s="160">
        <f>SUM(K37:L37)</f>
        <v>26500</v>
      </c>
    </row>
    <row r="38" spans="1:15" ht="17" thickBot="1" x14ac:dyDescent="0.25">
      <c r="A38" s="206"/>
      <c r="B38" s="207"/>
      <c r="C38" s="207"/>
      <c r="D38" s="207"/>
      <c r="E38" s="208"/>
      <c r="F38" s="95"/>
      <c r="G38" s="98" t="s">
        <v>6</v>
      </c>
      <c r="H38" s="99" t="s">
        <v>7</v>
      </c>
      <c r="I38" s="169" t="s">
        <v>6</v>
      </c>
      <c r="J38" s="170" t="s">
        <v>7</v>
      </c>
      <c r="K38" s="169" t="s">
        <v>6</v>
      </c>
      <c r="L38" s="170" t="s">
        <v>7</v>
      </c>
      <c r="M38" s="161"/>
    </row>
    <row r="39" spans="1:15" ht="17" thickBot="1" x14ac:dyDescent="0.25">
      <c r="A39" s="209" t="s">
        <v>23</v>
      </c>
      <c r="B39" s="210"/>
      <c r="C39" s="211"/>
      <c r="D39" s="212"/>
      <c r="E39" s="213">
        <f>SUM(E37,E34,E31,E26,E21,E18,E13,E8)</f>
        <v>816500</v>
      </c>
      <c r="F39" s="81"/>
      <c r="G39" s="129">
        <f>SUM(G37,G34,G31,G26,G21,G18,G13,G8)</f>
        <v>250000</v>
      </c>
      <c r="H39" s="86">
        <f t="shared" ref="H39:M39" si="22">SUM(H37,H34,H31,H26,H21,H18,H13,H8)</f>
        <v>40562.5</v>
      </c>
      <c r="I39" s="182">
        <f t="shared" si="22"/>
        <v>450000</v>
      </c>
      <c r="J39" s="183">
        <f t="shared" si="22"/>
        <v>75937.5</v>
      </c>
      <c r="K39" s="182">
        <f t="shared" si="22"/>
        <v>700000</v>
      </c>
      <c r="L39" s="183">
        <f t="shared" si="22"/>
        <v>116500</v>
      </c>
      <c r="M39" s="162">
        <f t="shared" si="22"/>
        <v>816500</v>
      </c>
      <c r="O39" s="185"/>
    </row>
    <row r="40" spans="1:15" x14ac:dyDescent="0.2">
      <c r="A40" s="214" t="s">
        <v>24</v>
      </c>
      <c r="B40" s="215"/>
      <c r="C40" s="216" t="s">
        <v>3</v>
      </c>
      <c r="D40" s="216" t="s">
        <v>4</v>
      </c>
      <c r="E40" s="216" t="s">
        <v>5</v>
      </c>
      <c r="F40" s="43"/>
      <c r="G40" s="98" t="s">
        <v>6</v>
      </c>
      <c r="H40" s="99" t="s">
        <v>7</v>
      </c>
      <c r="I40" s="169" t="s">
        <v>6</v>
      </c>
      <c r="J40" s="170" t="s">
        <v>7</v>
      </c>
      <c r="K40" s="169" t="s">
        <v>6</v>
      </c>
      <c r="L40" s="170" t="s">
        <v>7</v>
      </c>
      <c r="M40" s="155"/>
    </row>
    <row r="41" spans="1:15" ht="96" x14ac:dyDescent="0.2">
      <c r="A41" s="217" t="s">
        <v>48</v>
      </c>
      <c r="B41" s="218"/>
      <c r="C41" s="219">
        <v>0.15</v>
      </c>
      <c r="D41" s="220">
        <f>E8+E13</f>
        <v>390000</v>
      </c>
      <c r="E41" s="221">
        <f>C41*D41</f>
        <v>58500</v>
      </c>
      <c r="F41" s="81"/>
      <c r="G41" s="130">
        <v>0</v>
      </c>
      <c r="H41" s="131">
        <f>E41*(9/24)</f>
        <v>21937.5</v>
      </c>
      <c r="I41" s="142"/>
      <c r="J41" s="131">
        <f>E41*(15/24)</f>
        <v>36562.5</v>
      </c>
      <c r="K41" s="142">
        <f t="shared" si="3"/>
        <v>0</v>
      </c>
      <c r="L41" s="131">
        <f t="shared" si="3"/>
        <v>58500</v>
      </c>
      <c r="M41" s="163"/>
    </row>
    <row r="42" spans="1:15" ht="17" thickBot="1" x14ac:dyDescent="0.25">
      <c r="A42" s="30" t="s">
        <v>25</v>
      </c>
      <c r="B42" s="31"/>
      <c r="C42" s="32"/>
      <c r="D42" s="75"/>
      <c r="E42" s="76">
        <f>SUM(E41:E41)</f>
        <v>58500</v>
      </c>
      <c r="F42" s="82"/>
      <c r="G42" s="115">
        <f>SUM(G41:G41)</f>
        <v>0</v>
      </c>
      <c r="H42" s="74">
        <f t="shared" ref="H42:J42" si="23">SUM(H41:H41)</f>
        <v>21937.5</v>
      </c>
      <c r="I42" s="137">
        <f t="shared" si="23"/>
        <v>0</v>
      </c>
      <c r="J42" s="74">
        <f t="shared" si="23"/>
        <v>36562.5</v>
      </c>
      <c r="K42" s="137">
        <f t="shared" si="3"/>
        <v>0</v>
      </c>
      <c r="L42" s="74">
        <f t="shared" si="3"/>
        <v>58500</v>
      </c>
      <c r="M42" s="149">
        <f>SUM(K42:L42)</f>
        <v>58500</v>
      </c>
    </row>
    <row r="43" spans="1:15" ht="17" thickBot="1" x14ac:dyDescent="0.25">
      <c r="A43" s="46" t="s">
        <v>26</v>
      </c>
      <c r="B43" s="47"/>
      <c r="C43" s="48"/>
      <c r="D43" s="83"/>
      <c r="E43" s="84">
        <f>SUM(E42,E39)</f>
        <v>875000</v>
      </c>
      <c r="F43" s="82"/>
      <c r="G43" s="85">
        <f>SUM(G42,G39)</f>
        <v>250000</v>
      </c>
      <c r="H43" s="132">
        <f t="shared" ref="H43:L43" si="24">SUM(H42,H39)</f>
        <v>62500</v>
      </c>
      <c r="I43" s="85">
        <f>SUM(I42,I39)</f>
        <v>450000</v>
      </c>
      <c r="J43" s="143">
        <f t="shared" si="24"/>
        <v>112500</v>
      </c>
      <c r="K43" s="85">
        <f>SUM(K42,K39)</f>
        <v>700000</v>
      </c>
      <c r="L43" s="143">
        <f t="shared" si="24"/>
        <v>175000</v>
      </c>
      <c r="M43" s="164">
        <f>SUM(K43:L43)</f>
        <v>875000</v>
      </c>
    </row>
    <row r="44" spans="1:15" x14ac:dyDescent="0.2">
      <c r="G44" s="165"/>
      <c r="H44" s="165"/>
      <c r="I44" s="165"/>
      <c r="J44" s="165"/>
    </row>
    <row r="45" spans="1:15" x14ac:dyDescent="0.2">
      <c r="E45" s="192" t="s">
        <v>27</v>
      </c>
      <c r="F45" s="192"/>
      <c r="G45" s="193">
        <f>G43/SUM(G43:H43)</f>
        <v>0.8</v>
      </c>
      <c r="H45" s="195">
        <f>H43/SUM(G43:H43)</f>
        <v>0.2</v>
      </c>
      <c r="I45" s="194">
        <f>I43/SUM(I43:J43)</f>
        <v>0.8</v>
      </c>
      <c r="J45" s="195">
        <f>J43/(SUM(I43:J43))</f>
        <v>0.2</v>
      </c>
      <c r="K45" s="194">
        <f>K43/M43</f>
        <v>0.8</v>
      </c>
      <c r="L45" s="193">
        <f>L43/M43</f>
        <v>0.2</v>
      </c>
      <c r="N45" s="166"/>
    </row>
    <row r="46" spans="1:15" x14ac:dyDescent="0.2">
      <c r="E46" t="s">
        <v>30</v>
      </c>
      <c r="I46" s="186"/>
      <c r="J46" s="12"/>
      <c r="K46" s="12">
        <v>0.8</v>
      </c>
      <c r="L46" s="12">
        <v>0.2</v>
      </c>
    </row>
    <row r="47" spans="1:15" x14ac:dyDescent="0.2">
      <c r="O47" s="165"/>
    </row>
    <row r="48" spans="1:15" x14ac:dyDescent="0.2">
      <c r="O48" s="12"/>
    </row>
    <row r="49" spans="8:8" x14ac:dyDescent="0.2">
      <c r="H49" s="165"/>
    </row>
  </sheetData>
  <mergeCells count="9">
    <mergeCell ref="K3:L3"/>
    <mergeCell ref="F14:F18"/>
    <mergeCell ref="F32:F35"/>
    <mergeCell ref="A35:B35"/>
    <mergeCell ref="A1:H1"/>
    <mergeCell ref="A3:B3"/>
    <mergeCell ref="C3:E3"/>
    <mergeCell ref="G3:H3"/>
    <mergeCell ref="I3:J3"/>
  </mergeCells>
  <phoneticPr fontId="14" type="noConversion"/>
  <conditionalFormatting sqref="M8">
    <cfRule type="expression" dxfId="10" priority="12">
      <formula>NOT(OR(M8=E8))</formula>
    </cfRule>
  </conditionalFormatting>
  <conditionalFormatting sqref="M13">
    <cfRule type="expression" dxfId="9" priority="10">
      <formula>NOT(OR(M13=E13))</formula>
    </cfRule>
  </conditionalFormatting>
  <conditionalFormatting sqref="M18">
    <cfRule type="expression" dxfId="8" priority="9">
      <formula>NOT(OR(M18=E18))</formula>
    </cfRule>
  </conditionalFormatting>
  <conditionalFormatting sqref="M21">
    <cfRule type="expression" dxfId="7" priority="8">
      <formula>NOT(OR(M21=E21))</formula>
    </cfRule>
  </conditionalFormatting>
  <conditionalFormatting sqref="M26">
    <cfRule type="expression" dxfId="6" priority="7">
      <formula>NOT(OR(M26=E26))</formula>
    </cfRule>
  </conditionalFormatting>
  <conditionalFormatting sqref="M31">
    <cfRule type="expression" dxfId="5" priority="6">
      <formula>NOT(OR(M31=E31))</formula>
    </cfRule>
  </conditionalFormatting>
  <conditionalFormatting sqref="M34">
    <cfRule type="expression" dxfId="4" priority="5">
      <formula>NOT(OR(M34=V34))</formula>
    </cfRule>
  </conditionalFormatting>
  <conditionalFormatting sqref="M37">
    <cfRule type="expression" dxfId="3" priority="4">
      <formula>NOT(OR(M37=E37))</formula>
    </cfRule>
  </conditionalFormatting>
  <conditionalFormatting sqref="M39">
    <cfRule type="expression" dxfId="2" priority="3">
      <formula>NOT(OR(M39=E39))</formula>
    </cfRule>
  </conditionalFormatting>
  <conditionalFormatting sqref="M42">
    <cfRule type="expression" dxfId="1" priority="2">
      <formula>NOT(OR(M42=E42))</formula>
    </cfRule>
  </conditionalFormatting>
  <conditionalFormatting sqref="M43">
    <cfRule type="expression" dxfId="0" priority="1">
      <formula>NOT(OR(M43=E43))</formula>
    </cfRule>
  </conditionalFormatting>
  <pageMargins left="0.25" right="0.25" top="0.75" bottom="0.75" header="0.3" footer="0.3"/>
  <pageSetup scale="70" orientation="landscape" r:id="rId1"/>
  <headerFooter differentFirst="1" scaleWithDoc="0" alignWithMargins="0">
    <firstFooter>&amp;CThe SLIGP 2.0 NOFO is the official competition document. _x000D_Nothing in this document or other supplemental materials is intended to conflict with or supersede the NOFO in any way. _x000D_Any perceived conflict must be resolved by reference to the NOFO.</firstFooter>
  </headerFooter>
  <rowBreaks count="3" manualBreakCount="3">
    <brk id="13" max="16383" man="1"/>
    <brk id="21" max="16383" man="1"/>
    <brk id="46" max="16383" man="1"/>
  </rowBreaks>
  <colBreaks count="1" manualBreakCount="1">
    <brk id="13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Corner Alliance,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Fairchild-Lewis</dc:creator>
  <cp:lastModifiedBy>Rebecca Fairchild-Lewis</cp:lastModifiedBy>
  <dcterms:created xsi:type="dcterms:W3CDTF">2017-02-16T14:43:44Z</dcterms:created>
  <dcterms:modified xsi:type="dcterms:W3CDTF">2017-09-15T20:51:05Z</dcterms:modified>
</cp:coreProperties>
</file>